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IMENEZ MORENO &amp; ASSOCIATES\INSOLVENCIA\LIQUIDACIÓN JUDICIAL SIMPLIFICADA JGG INMOBILIARIO S.A.S\"/>
    </mc:Choice>
  </mc:AlternateContent>
  <xr:revisionPtr revIDLastSave="0" documentId="13_ncr:1_{7897B280-E94A-46EE-880C-97867C2EDFA0}" xr6:coauthVersionLast="47" xr6:coauthVersionMax="47" xr10:uidLastSave="{00000000-0000-0000-0000-000000000000}"/>
  <bookViews>
    <workbookView xWindow="0" yWindow="720" windowWidth="20490" windowHeight="10800" activeTab="1" xr2:uid="{00000000-000D-0000-FFFF-FFFF00000000}"/>
  </bookViews>
  <sheets>
    <sheet name="PROYECTO DE CALIFICACION" sheetId="2" r:id="rId1"/>
    <sheet name="DERECHOS DE VOTO" sheetId="3" r:id="rId2"/>
    <sheet name="PROYECTO DE CALIFICACION (2)" sheetId="4" r:id="rId3"/>
  </sheets>
  <definedNames>
    <definedName name="_xlnm.Print_Area" localSheetId="0">'PROYECTO DE CALIFICACION'!$A$1:$M$63</definedName>
    <definedName name="_xlnm.Print_Area" localSheetId="2">'PROYECTO DE CALIFICACION (2)'!$A$1:$M$81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4" i="4" l="1"/>
  <c r="M126" i="4"/>
  <c r="L116" i="4"/>
  <c r="L80" i="4"/>
  <c r="K80" i="4"/>
  <c r="L70" i="4"/>
  <c r="L81" i="4" s="1"/>
  <c r="K70" i="4"/>
  <c r="K81" i="4" s="1"/>
  <c r="L59" i="4"/>
  <c r="K59" i="4"/>
  <c r="M47" i="4"/>
  <c r="M46" i="4"/>
  <c r="M45" i="4"/>
  <c r="M44" i="4"/>
  <c r="M40" i="4"/>
  <c r="L40" i="4"/>
  <c r="K40" i="4"/>
  <c r="L35" i="4"/>
  <c r="K35" i="4"/>
  <c r="M34" i="4"/>
  <c r="M33" i="4"/>
  <c r="M32" i="4"/>
  <c r="M31" i="4"/>
  <c r="M30" i="4"/>
  <c r="M29" i="4"/>
  <c r="M28" i="4"/>
  <c r="M24" i="4"/>
  <c r="L24" i="4"/>
  <c r="K24" i="4"/>
  <c r="K19" i="4"/>
  <c r="K60" i="4" s="1"/>
  <c r="M13" i="4"/>
  <c r="M12" i="4"/>
  <c r="M19" i="4" s="1"/>
  <c r="M11" i="4"/>
  <c r="L10" i="4"/>
  <c r="L9" i="4"/>
  <c r="L8" i="4"/>
  <c r="P7" i="4"/>
  <c r="O7" i="4"/>
  <c r="L7" i="4"/>
  <c r="L19" i="4" l="1"/>
  <c r="L60" i="4" s="1"/>
  <c r="M35" i="4"/>
  <c r="M60" i="4" s="1"/>
  <c r="M59" i="4"/>
  <c r="K48" i="3"/>
  <c r="L51" i="2" l="1"/>
  <c r="K51" i="2"/>
  <c r="K29" i="3"/>
  <c r="J29" i="3"/>
  <c r="P7" i="2"/>
  <c r="K12" i="3" s="1"/>
  <c r="O7" i="2"/>
  <c r="J12" i="3" s="1"/>
  <c r="J24" i="3" l="1"/>
  <c r="L62" i="2"/>
  <c r="L63" i="2" s="1"/>
  <c r="K62" i="2"/>
  <c r="K63" i="2" s="1"/>
  <c r="L8" i="2" l="1"/>
  <c r="L9" i="2"/>
  <c r="L10" i="2"/>
  <c r="M116" i="2"/>
  <c r="M108" i="2"/>
  <c r="L98" i="2" l="1"/>
  <c r="L35" i="2"/>
  <c r="J50" i="3"/>
  <c r="J46" i="3"/>
  <c r="J51" i="3" s="1"/>
  <c r="K19" i="2"/>
  <c r="K35" i="2"/>
  <c r="M34" i="2"/>
  <c r="M47" i="2"/>
  <c r="M31" i="2"/>
  <c r="K39" i="3"/>
  <c r="K40" i="3"/>
  <c r="K42" i="3" s="1"/>
  <c r="K43" i="3"/>
  <c r="K44" i="3"/>
  <c r="K46" i="3" s="1"/>
  <c r="K47" i="3"/>
  <c r="K50" i="3"/>
  <c r="K38" i="3"/>
  <c r="K52" i="2" l="1"/>
  <c r="K51" i="3"/>
  <c r="K13" i="3"/>
  <c r="K14" i="3"/>
  <c r="K15" i="3"/>
  <c r="A11" i="3"/>
  <c r="B11" i="3"/>
  <c r="C11" i="3"/>
  <c r="D11" i="3"/>
  <c r="E11" i="3"/>
  <c r="J11" i="3"/>
  <c r="L11" i="3"/>
  <c r="B27" i="3"/>
  <c r="C27" i="3"/>
  <c r="D27" i="3"/>
  <c r="E27" i="3"/>
  <c r="J27" i="3"/>
  <c r="L27" i="3"/>
  <c r="B32" i="3"/>
  <c r="C32" i="3"/>
  <c r="D32" i="3"/>
  <c r="E32" i="3"/>
  <c r="J32" i="3"/>
  <c r="L32" i="3"/>
  <c r="J34" i="3"/>
  <c r="J52" i="3" s="1"/>
  <c r="J58" i="3" s="1"/>
  <c r="K34" i="3"/>
  <c r="B37" i="3"/>
  <c r="C37" i="3"/>
  <c r="D37" i="3"/>
  <c r="E37" i="3"/>
  <c r="J37" i="3"/>
  <c r="L37" i="3"/>
  <c r="L7" i="2"/>
  <c r="L19" i="2" s="1"/>
  <c r="L52" i="2" s="1"/>
  <c r="M11" i="2"/>
  <c r="M12" i="2"/>
  <c r="M13" i="2"/>
  <c r="K24" i="2"/>
  <c r="L24" i="2"/>
  <c r="M24" i="2"/>
  <c r="M28" i="2"/>
  <c r="M29" i="2"/>
  <c r="M30" i="2"/>
  <c r="M32" i="2"/>
  <c r="M33" i="2"/>
  <c r="K40" i="2"/>
  <c r="L40" i="2"/>
  <c r="M40" i="2"/>
  <c r="M44" i="2"/>
  <c r="M45" i="2"/>
  <c r="M46" i="2"/>
  <c r="M35" i="2" l="1"/>
  <c r="M51" i="2"/>
  <c r="K24" i="3"/>
  <c r="M19" i="2"/>
  <c r="M52" i="2" l="1"/>
  <c r="K52" i="3"/>
  <c r="K58" i="3" s="1"/>
  <c r="L45" i="3" l="1"/>
  <c r="L41" i="3"/>
  <c r="L33" i="3"/>
  <c r="L34" i="3" s="1"/>
  <c r="L21" i="3"/>
  <c r="L18" i="3"/>
  <c r="L14" i="3"/>
  <c r="L49" i="3"/>
  <c r="L40" i="3"/>
  <c r="L22" i="3"/>
  <c r="L17" i="3"/>
  <c r="L13" i="3"/>
  <c r="L48" i="3"/>
  <c r="L44" i="3"/>
  <c r="L39" i="3"/>
  <c r="L28" i="3"/>
  <c r="L20" i="3"/>
  <c r="L16" i="3"/>
  <c r="L12" i="3"/>
  <c r="L47" i="3"/>
  <c r="L43" i="3"/>
  <c r="L38" i="3"/>
  <c r="L23" i="3"/>
  <c r="L19" i="3"/>
  <c r="L15" i="3"/>
  <c r="L46" i="3" l="1"/>
  <c r="L29" i="3"/>
  <c r="L42" i="3"/>
  <c r="L24" i="3"/>
  <c r="L50" i="3"/>
  <c r="L51" i="3" l="1"/>
  <c r="L52" i="3" s="1"/>
</calcChain>
</file>

<file path=xl/sharedStrings.xml><?xml version="1.0" encoding="utf-8"?>
<sst xmlns="http://schemas.openxmlformats.org/spreadsheetml/2006/main" count="1074" uniqueCount="161">
  <si>
    <t xml:space="preserve">TOTAL </t>
  </si>
  <si>
    <t>N.A</t>
  </si>
  <si>
    <t xml:space="preserve">NINGUNO </t>
  </si>
  <si>
    <t xml:space="preserve">CUOTAS DE ADMINISTRACION </t>
  </si>
  <si>
    <t xml:space="preserve">PIEDECUESTA - SDER </t>
  </si>
  <si>
    <t>RUITOQUE GOLF COUNTRY CLUB - PIEDECUESTA</t>
  </si>
  <si>
    <t xml:space="preserve">NIT. </t>
  </si>
  <si>
    <t xml:space="preserve">CONJUNTO MIRADOR DEL ORIENTE </t>
  </si>
  <si>
    <t xml:space="preserve">CONTRATO DE PRESTACION DE SERVICIOS DE TOPOGRAFIA </t>
  </si>
  <si>
    <t xml:space="preserve">BUCARAMANGA </t>
  </si>
  <si>
    <t xml:space="preserve">CALLE 34 # 18-64 OF. 604 3110 TORRE NORTE CENTRO COMERCIAL ROSEDAL </t>
  </si>
  <si>
    <t xml:space="preserve">JOSELIN PULIDO </t>
  </si>
  <si>
    <t xml:space="preserve">CONTRATO DE PRESTACION DE SERVICIOS </t>
  </si>
  <si>
    <t>CARRERA 38A # 48-54</t>
  </si>
  <si>
    <t>91.291..396</t>
  </si>
  <si>
    <t xml:space="preserve">CARLOS ALBERTO MORANTES GALLARDO  </t>
  </si>
  <si>
    <t>Capital Indexado</t>
  </si>
  <si>
    <t>Saldo Capital Vencido</t>
  </si>
  <si>
    <t xml:space="preserve">Saldo de Capital por Pagar </t>
  </si>
  <si>
    <t xml:space="preserve">Tipo de Garantia </t>
  </si>
  <si>
    <t xml:space="preserve">Vínculo </t>
  </si>
  <si>
    <t xml:space="preserve">Numero de Obligación </t>
  </si>
  <si>
    <t>Tipo de Acreencia</t>
  </si>
  <si>
    <t>Ciudad - Municipio</t>
  </si>
  <si>
    <t xml:space="preserve">Dirección de Notificación </t>
  </si>
  <si>
    <t xml:space="preserve">Nit. ó Cédula de ciudadania </t>
  </si>
  <si>
    <t xml:space="preserve">NOMBRE O RAZON SOCIAL </t>
  </si>
  <si>
    <t xml:space="preserve">No. </t>
  </si>
  <si>
    <t>CREDITOS QUINTA CLASE</t>
  </si>
  <si>
    <t xml:space="preserve">N.A </t>
  </si>
  <si>
    <t>CREDITOS CUARTA CLASE</t>
  </si>
  <si>
    <t>TOTAL</t>
  </si>
  <si>
    <t>HIPOTECA</t>
  </si>
  <si>
    <t>CREDITO ORDINARIO DE  PERSONA NATURAL  CON GARANTIA HIPOTECARIA</t>
  </si>
  <si>
    <t>CARRERA 29 # 45-45 OF.901</t>
  </si>
  <si>
    <t xml:space="preserve">CC. </t>
  </si>
  <si>
    <t>MARIO ESTEBAN ZUREK</t>
  </si>
  <si>
    <t xml:space="preserve">BOGOTA </t>
  </si>
  <si>
    <t xml:space="preserve">CALLE 74 # 27B-06 </t>
  </si>
  <si>
    <t xml:space="preserve">JIMMY ALEXANDER CALDERON </t>
  </si>
  <si>
    <t>CARRERA 29 # 45-45 OF. 805</t>
  </si>
  <si>
    <t xml:space="preserve">NANCY JANEHYDY BLANCO </t>
  </si>
  <si>
    <t>CARRERA 39A # 44-60 APTO. 1101</t>
  </si>
  <si>
    <t xml:space="preserve">ALVARO GRANADOS </t>
  </si>
  <si>
    <t xml:space="preserve">HIPOTECA </t>
  </si>
  <si>
    <t>SE DESCONOCE</t>
  </si>
  <si>
    <t xml:space="preserve">CREDITO LIBRE INVERSION </t>
  </si>
  <si>
    <t>CARRERA 17 # 35-06</t>
  </si>
  <si>
    <t>860.024.437-9</t>
  </si>
  <si>
    <t xml:space="preserve">BANCO DE BOGOTA </t>
  </si>
  <si>
    <t>CREDITOS DE TERCERA CLASE</t>
  </si>
  <si>
    <t>CREDITOS DE SEGUNDA CLASE</t>
  </si>
  <si>
    <t xml:space="preserve">IMPUESTO PREDIAL UNIFICADO </t>
  </si>
  <si>
    <t>SURATA - SDER</t>
  </si>
  <si>
    <t>CARRERA 4 # 4-19</t>
  </si>
  <si>
    <t>890.205.051-6</t>
  </si>
  <si>
    <t xml:space="preserve">MUNICIPIO DE SURATA </t>
  </si>
  <si>
    <t>FLORIDABLANCA - SDER</t>
  </si>
  <si>
    <t>CALLE 5 # 8-25</t>
  </si>
  <si>
    <t>890.205.176-8</t>
  </si>
  <si>
    <t>MUNICIPIO DE FLORIDABLANCA</t>
  </si>
  <si>
    <t>LEBRIJA - SDER</t>
  </si>
  <si>
    <t xml:space="preserve">CALLE 11 # 8-59 </t>
  </si>
  <si>
    <t>890.206.110-7</t>
  </si>
  <si>
    <t xml:space="preserve">MUNICIPIO DE LEBRIJA </t>
  </si>
  <si>
    <t>GIRON - SDER</t>
  </si>
  <si>
    <t>CARRERA 25 # 30 - 32</t>
  </si>
  <si>
    <t>890.204.802-6</t>
  </si>
  <si>
    <t xml:space="preserve">MUNICIPIO DE GIRON </t>
  </si>
  <si>
    <t>Tipo de Garantia</t>
  </si>
  <si>
    <t xml:space="preserve">Numero de Obligación / Documento </t>
  </si>
  <si>
    <t xml:space="preserve">CREDITOS DE PRIMERA CLASE </t>
  </si>
  <si>
    <t>NIT. 900.398.057-2</t>
  </si>
  <si>
    <t>SOCIEDAD J.G.G. INMOBILIARIOS S.A.S</t>
  </si>
  <si>
    <t>SUBTOTAL</t>
  </si>
  <si>
    <t>Saldo Indexado</t>
  </si>
  <si>
    <t xml:space="preserve">Número de la Obligación </t>
  </si>
  <si>
    <t xml:space="preserve">Tipo de Acreencia </t>
  </si>
  <si>
    <t>CLASE DE ACREENCIA  E</t>
  </si>
  <si>
    <t xml:space="preserve">ACREEDOR INTERNO </t>
  </si>
  <si>
    <t>CONJUNTO MIRADORES DEL ORIENTE - RUITOQUE GOLF COUNTRY CLUB</t>
  </si>
  <si>
    <t xml:space="preserve">JOSE ISAAC GELVEZ GARCIA </t>
  </si>
  <si>
    <t>CLASE DE ACREENCIA  D</t>
  </si>
  <si>
    <t xml:space="preserve">Vinculo </t>
  </si>
  <si>
    <t>CLASE DE ACREENCIA  C</t>
  </si>
  <si>
    <t>Vínculo</t>
  </si>
  <si>
    <t xml:space="preserve">CLASE DE ACREENCIA  B </t>
  </si>
  <si>
    <t>Participación Derechos de voto %</t>
  </si>
  <si>
    <t xml:space="preserve">CLASE DE ACREENCIA  A  </t>
  </si>
  <si>
    <t>PROYECTO  DETERMINACION DE DERECHOS DE VOTO</t>
  </si>
  <si>
    <t>NANCY JANEHYDY BLANCO</t>
  </si>
  <si>
    <t>DIAN</t>
  </si>
  <si>
    <t>800.197.268-4</t>
  </si>
  <si>
    <t>Bucaramanga, Santander</t>
  </si>
  <si>
    <t>Cl. 36 #14 - 03, Centro</t>
  </si>
  <si>
    <t xml:space="preserve">COSTAS JUDICIALES </t>
  </si>
  <si>
    <t>TOTAL + ACREEDOR INTERNO</t>
  </si>
  <si>
    <t>800.197.268-5</t>
  </si>
  <si>
    <t>800.197.268-6</t>
  </si>
  <si>
    <t>800.197.268-7</t>
  </si>
  <si>
    <t>800.197.268-8</t>
  </si>
  <si>
    <t>RENTA 2016</t>
  </si>
  <si>
    <t>RENTA 2017</t>
  </si>
  <si>
    <t>RENTA 2018</t>
  </si>
  <si>
    <t>RENTA 2019</t>
  </si>
  <si>
    <t>RENTA 2020</t>
  </si>
  <si>
    <t>SANCION RENTA 2016</t>
  </si>
  <si>
    <t>SANCION RENTA 2017</t>
  </si>
  <si>
    <t>SANCION RENTA 2018</t>
  </si>
  <si>
    <t>COSTAS PROCESALES</t>
  </si>
  <si>
    <t>CARRERA 29 # 45-45 OF.902</t>
  </si>
  <si>
    <t>TOTAL CONJUNTO MIRADOR DEL ORIENTE</t>
  </si>
  <si>
    <t>TOTAL NANCY JANEHYDY BLANCO</t>
  </si>
  <si>
    <t>TOTAL MARIO ESTEBAN ZUREK</t>
  </si>
  <si>
    <t xml:space="preserve">tasa de interes </t>
  </si>
  <si>
    <t>890.204.802-7</t>
  </si>
  <si>
    <t>CARRERA 25 # 30 - 33</t>
  </si>
  <si>
    <t>890.204.802-8</t>
  </si>
  <si>
    <t>CARRERA 25 # 30 - 34</t>
  </si>
  <si>
    <t>890.204.802-9</t>
  </si>
  <si>
    <t>CARRERA 25 # 30 - 35</t>
  </si>
  <si>
    <t>IMPUESTO PREDIAL UNIFICADO  3817979</t>
  </si>
  <si>
    <t>IMPUESTO PREDIAL UNIFICADO 3817981</t>
  </si>
  <si>
    <t>IMPUESTO PREDIAL UNIFICADO 3817982</t>
  </si>
  <si>
    <t>IMPUESTO PREDIAL UNIFICADO 3817985</t>
  </si>
  <si>
    <t>BANCOLOMBIA</t>
  </si>
  <si>
    <t>890.903.938-8</t>
  </si>
  <si>
    <t>CARRERA  48 26-85</t>
  </si>
  <si>
    <t>MEDELLIN</t>
  </si>
  <si>
    <t>CREDITO 900085720</t>
  </si>
  <si>
    <t>890.903.938-9</t>
  </si>
  <si>
    <t>CARRERA  48 26-86</t>
  </si>
  <si>
    <t>890.903.938-10</t>
  </si>
  <si>
    <t>CARRERA  48 26-87</t>
  </si>
  <si>
    <t>890.903.938-11</t>
  </si>
  <si>
    <t>CARRERA  48 26-88</t>
  </si>
  <si>
    <t>890.903.938-12</t>
  </si>
  <si>
    <t>CARRERA  48 26-89</t>
  </si>
  <si>
    <t>890.903.938-13</t>
  </si>
  <si>
    <t>CARRERA  48 26-90</t>
  </si>
  <si>
    <t>890.903.938-14</t>
  </si>
  <si>
    <t>CARRERA  48 26-91</t>
  </si>
  <si>
    <t>890.903.938-15</t>
  </si>
  <si>
    <t>CARRERA  48 26-92</t>
  </si>
  <si>
    <t>CREDITO 5303730525814997</t>
  </si>
  <si>
    <t>CREDITO 9000011783</t>
  </si>
  <si>
    <t>CREDITO 900087279</t>
  </si>
  <si>
    <t>CREDITO 9000866660</t>
  </si>
  <si>
    <t>CREDITO 900086546</t>
  </si>
  <si>
    <t>CREDITO 900086509</t>
  </si>
  <si>
    <t>CREDITO 900086406</t>
  </si>
  <si>
    <t>PROYECTO DE CALIFICACION Y GRADUACION REORGANIZACION</t>
  </si>
  <si>
    <t xml:space="preserve">CREDITOS POSTERGADO DE LA REORGANIZACION </t>
  </si>
  <si>
    <t>TOTAL QUINTA CLASE</t>
  </si>
  <si>
    <t>TOTAL PRIMERA CLASE</t>
  </si>
  <si>
    <t>TOTAL  CREDITOS POSTERGADOS DE LA REORGANIZACION</t>
  </si>
  <si>
    <t>TOTAL 3 CLASE</t>
  </si>
  <si>
    <t xml:space="preserve">TOTAL QUINTA CLASE </t>
  </si>
  <si>
    <t xml:space="preserve">TOTAL  CREDITOS DE LA REORGANIZACION </t>
  </si>
  <si>
    <t>N.A.</t>
  </si>
  <si>
    <t>IGUAL QUE DERECHOS DE VOTO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</si>
</sst>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-&quot;$&quot;\ * #,##0_-;\-&quot;$&quot;\ * #,##0_-;_-&quot;$&quot;\ * &quot;-&quot;??_-;_-@_-"/>
    <numFmt numFmtId="167" formatCode="&quot;$&quot;\ #,##0"/>
    <numFmt numFmtId="168" formatCode="_-&quot;$&quot;* #,##0_-;\-&quot;$&quot;* #,##0_-;_-&quot;$&quot;* &quot;-&quot;??_-;_-@_-"/>
    <numFmt numFmtId="169" formatCode="0.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239">
    <xf numFmtId="0" fontId="0" fillId="0" borderId="0" xfId="0"/>
    <xf numFmtId="166" fontId="6" fillId="3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64" fontId="7" fillId="4" borderId="4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8" fontId="7" fillId="4" borderId="1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7" fontId="4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166" fontId="7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2" fillId="4" borderId="8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0" fillId="0" borderId="13" xfId="0" applyBorder="1"/>
    <xf numFmtId="9" fontId="2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167" fontId="11" fillId="4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/>
    </xf>
    <xf numFmtId="167" fontId="11" fillId="3" borderId="1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7" fontId="11" fillId="4" borderId="3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 vertical="center" wrapText="1"/>
    </xf>
    <xf numFmtId="3" fontId="12" fillId="4" borderId="3" xfId="0" applyNumberFormat="1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0" fontId="7" fillId="4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168" fontId="7" fillId="4" borderId="22" xfId="0" applyNumberFormat="1" applyFont="1" applyFill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0" fontId="0" fillId="6" borderId="0" xfId="0" applyFill="1"/>
    <xf numFmtId="0" fontId="7" fillId="4" borderId="7" xfId="0" applyFont="1" applyFill="1" applyBorder="1" applyAlignment="1">
      <alignment horizontal="center" vertical="center" wrapText="1"/>
    </xf>
    <xf numFmtId="166" fontId="7" fillId="0" borderId="9" xfId="0" applyNumberFormat="1" applyFont="1" applyBorder="1" applyAlignment="1">
      <alignment horizontal="center" vertical="center" wrapText="1"/>
    </xf>
    <xf numFmtId="3" fontId="7" fillId="4" borderId="22" xfId="0" applyNumberFormat="1" applyFont="1" applyFill="1" applyBorder="1" applyAlignment="1">
      <alignment horizontal="center" vertical="center" wrapText="1"/>
    </xf>
    <xf numFmtId="164" fontId="7" fillId="4" borderId="9" xfId="3" applyFont="1" applyFill="1" applyBorder="1" applyAlignment="1">
      <alignment horizontal="center" vertical="center" wrapText="1"/>
    </xf>
    <xf numFmtId="4" fontId="10" fillId="3" borderId="6" xfId="0" applyNumberFormat="1" applyFont="1" applyFill="1" applyBorder="1" applyAlignment="1">
      <alignment horizontal="center" vertical="center"/>
    </xf>
    <xf numFmtId="3" fontId="9" fillId="3" borderId="6" xfId="2" applyNumberFormat="1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166" fontId="6" fillId="3" borderId="6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/>
    </xf>
    <xf numFmtId="10" fontId="7" fillId="4" borderId="6" xfId="0" applyNumberFormat="1" applyFont="1" applyFill="1" applyBorder="1" applyAlignment="1">
      <alignment horizontal="center" vertical="center" wrapText="1"/>
    </xf>
    <xf numFmtId="168" fontId="7" fillId="4" borderId="6" xfId="0" applyNumberFormat="1" applyFont="1" applyFill="1" applyBorder="1" applyAlignment="1">
      <alignment horizontal="center" vertical="center" wrapText="1"/>
    </xf>
    <xf numFmtId="0" fontId="7" fillId="0" borderId="13" xfId="0" applyFont="1" applyBorder="1"/>
    <xf numFmtId="0" fontId="7" fillId="4" borderId="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0" fontId="7" fillId="4" borderId="5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0" fillId="0" borderId="13" xfId="0" applyNumberFormat="1" applyBorder="1"/>
    <xf numFmtId="3" fontId="4" fillId="4" borderId="5" xfId="0" applyNumberFormat="1" applyFont="1" applyFill="1" applyBorder="1" applyAlignment="1">
      <alignment horizontal="center" vertical="center" wrapText="1"/>
    </xf>
    <xf numFmtId="3" fontId="7" fillId="4" borderId="6" xfId="0" applyNumberFormat="1" applyFont="1" applyFill="1" applyBorder="1" applyAlignment="1">
      <alignment horizontal="center" vertical="center" wrapText="1"/>
    </xf>
    <xf numFmtId="3" fontId="7" fillId="4" borderId="23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3" fontId="12" fillId="4" borderId="8" xfId="0" applyNumberFormat="1" applyFont="1" applyFill="1" applyBorder="1" applyAlignment="1">
      <alignment horizontal="center"/>
    </xf>
    <xf numFmtId="3" fontId="12" fillId="3" borderId="1" xfId="0" applyNumberFormat="1" applyFont="1" applyFill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22" xfId="0" applyNumberFormat="1" applyFont="1" applyBorder="1" applyAlignment="1">
      <alignment horizontal="center" vertical="center" wrapText="1"/>
    </xf>
    <xf numFmtId="3" fontId="11" fillId="4" borderId="5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/>
    </xf>
    <xf numFmtId="3" fontId="0" fillId="0" borderId="0" xfId="0" applyNumberFormat="1"/>
    <xf numFmtId="164" fontId="7" fillId="6" borderId="1" xfId="3" applyFont="1" applyFill="1" applyBorder="1" applyAlignment="1">
      <alignment horizontal="center" vertical="center" wrapText="1"/>
    </xf>
    <xf numFmtId="10" fontId="7" fillId="4" borderId="23" xfId="0" applyNumberFormat="1" applyFont="1" applyFill="1" applyBorder="1" applyAlignment="1">
      <alignment horizontal="center" vertical="center" wrapText="1"/>
    </xf>
    <xf numFmtId="10" fontId="7" fillId="4" borderId="7" xfId="0" applyNumberFormat="1" applyFont="1" applyFill="1" applyBorder="1" applyAlignment="1">
      <alignment horizontal="center" vertical="center" wrapText="1"/>
    </xf>
    <xf numFmtId="168" fontId="7" fillId="6" borderId="1" xfId="0" applyNumberFormat="1" applyFont="1" applyFill="1" applyBorder="1" applyAlignment="1">
      <alignment horizontal="center" vertical="center" wrapText="1"/>
    </xf>
    <xf numFmtId="166" fontId="7" fillId="6" borderId="1" xfId="0" applyNumberFormat="1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vertical="center"/>
    </xf>
    <xf numFmtId="3" fontId="11" fillId="4" borderId="8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 wrapText="1"/>
    </xf>
    <xf numFmtId="3" fontId="7" fillId="4" borderId="4" xfId="3" applyNumberFormat="1" applyFont="1" applyFill="1" applyBorder="1" applyAlignment="1">
      <alignment horizontal="center" vertical="center" wrapText="1"/>
    </xf>
    <xf numFmtId="3" fontId="7" fillId="4" borderId="9" xfId="3" applyNumberFormat="1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3" fontId="6" fillId="3" borderId="6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/>
    </xf>
    <xf numFmtId="3" fontId="16" fillId="3" borderId="6" xfId="2" applyNumberFormat="1" applyFont="1" applyFill="1" applyBorder="1" applyAlignment="1">
      <alignment horizontal="center" vertical="center" wrapText="1"/>
    </xf>
    <xf numFmtId="0" fontId="16" fillId="3" borderId="6" xfId="2" applyFont="1" applyFill="1" applyBorder="1" applyAlignment="1">
      <alignment horizontal="center" vertical="center" wrapText="1"/>
    </xf>
    <xf numFmtId="3" fontId="7" fillId="4" borderId="1" xfId="3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3" fontId="4" fillId="4" borderId="22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/>
    </xf>
    <xf numFmtId="3" fontId="4" fillId="4" borderId="1" xfId="3" applyNumberFormat="1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3" fontId="4" fillId="4" borderId="1" xfId="0" applyNumberFormat="1" applyFont="1" applyFill="1" applyBorder="1" applyAlignment="1">
      <alignment vertical="center" wrapText="1"/>
    </xf>
    <xf numFmtId="3" fontId="6" fillId="2" borderId="6" xfId="0" applyNumberFormat="1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166" fontId="7" fillId="0" borderId="6" xfId="0" applyNumberFormat="1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0" borderId="13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7" xfId="0" applyFont="1" applyBorder="1"/>
    <xf numFmtId="0" fontId="11" fillId="0" borderId="0" xfId="0" applyFont="1"/>
    <xf numFmtId="10" fontId="0" fillId="0" borderId="0" xfId="0" applyNumberFormat="1"/>
    <xf numFmtId="169" fontId="0" fillId="0" borderId="13" xfId="0" applyNumberFormat="1" applyBorder="1"/>
    <xf numFmtId="169" fontId="11" fillId="3" borderId="1" xfId="0" applyNumberFormat="1" applyFont="1" applyFill="1" applyBorder="1" applyAlignment="1">
      <alignment horizontal="center" wrapText="1"/>
    </xf>
    <xf numFmtId="169" fontId="7" fillId="4" borderId="1" xfId="0" applyNumberFormat="1" applyFont="1" applyFill="1" applyBorder="1" applyAlignment="1">
      <alignment horizontal="center" vertical="center" wrapText="1"/>
    </xf>
    <xf numFmtId="169" fontId="4" fillId="3" borderId="1" xfId="1" applyNumberFormat="1" applyFont="1" applyFill="1" applyBorder="1" applyAlignment="1">
      <alignment horizontal="center" vertical="center"/>
    </xf>
    <xf numFmtId="169" fontId="11" fillId="4" borderId="3" xfId="0" applyNumberFormat="1" applyFont="1" applyFill="1" applyBorder="1" applyAlignment="1">
      <alignment horizontal="center"/>
    </xf>
    <xf numFmtId="169" fontId="11" fillId="3" borderId="1" xfId="0" applyNumberFormat="1" applyFont="1" applyFill="1" applyBorder="1" applyAlignment="1">
      <alignment horizontal="center" vertical="center" wrapText="1"/>
    </xf>
    <xf numFmtId="169" fontId="11" fillId="3" borderId="1" xfId="1" applyNumberFormat="1" applyFont="1" applyFill="1" applyBorder="1" applyAlignment="1">
      <alignment horizontal="center" vertical="center"/>
    </xf>
    <xf numFmtId="169" fontId="11" fillId="4" borderId="3" xfId="1" applyNumberFormat="1" applyFont="1" applyFill="1" applyBorder="1" applyAlignment="1">
      <alignment horizontal="center" vertical="center"/>
    </xf>
    <xf numFmtId="169" fontId="7" fillId="0" borderId="1" xfId="1" applyNumberFormat="1" applyFont="1" applyFill="1" applyBorder="1" applyAlignment="1">
      <alignment horizontal="center" vertical="center"/>
    </xf>
    <xf numFmtId="169" fontId="4" fillId="0" borderId="1" xfId="1" applyNumberFormat="1" applyFont="1" applyBorder="1" applyAlignment="1">
      <alignment horizontal="center" vertical="center" wrapText="1"/>
    </xf>
    <xf numFmtId="169" fontId="11" fillId="4" borderId="2" xfId="1" applyNumberFormat="1" applyFont="1" applyFill="1" applyBorder="1" applyAlignment="1">
      <alignment horizontal="center" vertical="center"/>
    </xf>
    <xf numFmtId="169" fontId="7" fillId="6" borderId="1" xfId="0" applyNumberFormat="1" applyFont="1" applyFill="1" applyBorder="1" applyAlignment="1">
      <alignment horizontal="center" vertical="center" wrapText="1"/>
    </xf>
    <xf numFmtId="169" fontId="7" fillId="4" borderId="6" xfId="0" applyNumberFormat="1" applyFont="1" applyFill="1" applyBorder="1" applyAlignment="1">
      <alignment horizontal="center" vertical="center" wrapText="1"/>
    </xf>
    <xf numFmtId="169" fontId="7" fillId="4" borderId="22" xfId="0" applyNumberFormat="1" applyFont="1" applyFill="1" applyBorder="1" applyAlignment="1">
      <alignment horizontal="center" vertical="center" wrapText="1"/>
    </xf>
    <xf numFmtId="169" fontId="4" fillId="3" borderId="6" xfId="1" applyNumberFormat="1" applyFont="1" applyFill="1" applyBorder="1" applyAlignment="1">
      <alignment horizontal="center" vertical="center" wrapText="1"/>
    </xf>
    <xf numFmtId="169" fontId="0" fillId="0" borderId="0" xfId="0" applyNumberFormat="1"/>
    <xf numFmtId="169" fontId="0" fillId="6" borderId="0" xfId="0" applyNumberFormat="1" applyFill="1"/>
    <xf numFmtId="0" fontId="0" fillId="0" borderId="13" xfId="0" applyBorder="1" applyAlignment="1">
      <alignment horizontal="right"/>
    </xf>
    <xf numFmtId="0" fontId="11" fillId="3" borderId="6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167" fontId="4" fillId="3" borderId="1" xfId="0" applyNumberFormat="1" applyFont="1" applyFill="1" applyBorder="1" applyAlignment="1">
      <alignment horizontal="right" vertical="center"/>
    </xf>
    <xf numFmtId="167" fontId="11" fillId="4" borderId="3" xfId="0" applyNumberFormat="1" applyFont="1" applyFill="1" applyBorder="1" applyAlignment="1">
      <alignment horizontal="right"/>
    </xf>
    <xf numFmtId="168" fontId="7" fillId="0" borderId="1" xfId="0" applyNumberFormat="1" applyFont="1" applyBorder="1" applyAlignment="1">
      <alignment horizontal="right" vertical="center"/>
    </xf>
    <xf numFmtId="168" fontId="7" fillId="4" borderId="1" xfId="0" applyNumberFormat="1" applyFont="1" applyFill="1" applyBorder="1" applyAlignment="1">
      <alignment horizontal="right" vertical="center" wrapText="1"/>
    </xf>
    <xf numFmtId="164" fontId="7" fillId="4" borderId="4" xfId="3" applyFont="1" applyFill="1" applyBorder="1" applyAlignment="1">
      <alignment horizontal="right" vertical="center" wrapText="1"/>
    </xf>
    <xf numFmtId="164" fontId="7" fillId="4" borderId="9" xfId="3" applyFont="1" applyFill="1" applyBorder="1" applyAlignment="1">
      <alignment horizontal="right" vertical="center" wrapText="1"/>
    </xf>
    <xf numFmtId="167" fontId="11" fillId="3" borderId="1" xfId="0" applyNumberFormat="1" applyFont="1" applyFill="1" applyBorder="1" applyAlignment="1">
      <alignment horizontal="right" vertical="center"/>
    </xf>
    <xf numFmtId="167" fontId="11" fillId="4" borderId="3" xfId="0" applyNumberFormat="1" applyFont="1" applyFill="1" applyBorder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/>
    </xf>
    <xf numFmtId="167" fontId="7" fillId="0" borderId="1" xfId="0" applyNumberFormat="1" applyFont="1" applyBorder="1" applyAlignment="1">
      <alignment horizontal="right" vertical="center"/>
    </xf>
    <xf numFmtId="167" fontId="7" fillId="4" borderId="9" xfId="3" applyNumberFormat="1" applyFont="1" applyFill="1" applyBorder="1" applyAlignment="1">
      <alignment horizontal="right" vertical="center" wrapText="1"/>
    </xf>
    <xf numFmtId="167" fontId="7" fillId="6" borderId="1" xfId="3" applyNumberFormat="1" applyFont="1" applyFill="1" applyBorder="1" applyAlignment="1">
      <alignment horizontal="right" vertical="center" wrapText="1"/>
    </xf>
    <xf numFmtId="167" fontId="7" fillId="0" borderId="6" xfId="0" applyNumberFormat="1" applyFont="1" applyBorder="1" applyAlignment="1">
      <alignment horizontal="right" vertical="center"/>
    </xf>
    <xf numFmtId="167" fontId="7" fillId="0" borderId="22" xfId="0" applyNumberFormat="1" applyFont="1" applyBorder="1" applyAlignment="1">
      <alignment horizontal="right" vertical="center"/>
    </xf>
    <xf numFmtId="167" fontId="7" fillId="6" borderId="1" xfId="0" applyNumberFormat="1" applyFont="1" applyFill="1" applyBorder="1" applyAlignment="1">
      <alignment horizontal="right" vertical="center"/>
    </xf>
    <xf numFmtId="167" fontId="7" fillId="0" borderId="21" xfId="0" applyNumberFormat="1" applyFont="1" applyBorder="1" applyAlignment="1">
      <alignment horizontal="right" vertical="center"/>
    </xf>
    <xf numFmtId="166" fontId="7" fillId="0" borderId="9" xfId="0" applyNumberFormat="1" applyFont="1" applyBorder="1" applyAlignment="1">
      <alignment horizontal="right" vertical="center" wrapText="1"/>
    </xf>
    <xf numFmtId="166" fontId="7" fillId="6" borderId="1" xfId="0" applyNumberFormat="1" applyFont="1" applyFill="1" applyBorder="1" applyAlignment="1">
      <alignment horizontal="right" vertical="center" wrapText="1"/>
    </xf>
    <xf numFmtId="166" fontId="6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7" fillId="7" borderId="0" xfId="0" applyFont="1" applyFill="1"/>
    <xf numFmtId="165" fontId="17" fillId="7" borderId="0" xfId="0" applyNumberFormat="1" applyFont="1" applyFill="1"/>
    <xf numFmtId="169" fontId="17" fillId="7" borderId="0" xfId="0" applyNumberFormat="1" applyFont="1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0" fontId="4" fillId="3" borderId="4" xfId="0" applyNumberFormat="1" applyFont="1" applyFill="1" applyBorder="1" applyAlignment="1">
      <alignment horizontal="center" vertical="center" wrapText="1"/>
    </xf>
    <xf numFmtId="10" fontId="4" fillId="3" borderId="3" xfId="0" applyNumberFormat="1" applyFont="1" applyFill="1" applyBorder="1" applyAlignment="1">
      <alignment horizontal="center" vertical="center" wrapText="1"/>
    </xf>
    <xf numFmtId="10" fontId="4" fillId="3" borderId="2" xfId="0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Moneda [0] 2" xfId="3" xr:uid="{00000000-0005-0000-0000-000000000000}"/>
    <cellStyle name="Normal" xfId="0" builtinId="0"/>
    <cellStyle name="Normal_Hoja1" xfId="2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6"/>
  <sheetViews>
    <sheetView topLeftCell="C46" zoomScale="90" zoomScaleNormal="90" workbookViewId="0">
      <selection activeCell="A55" sqref="A55:M55"/>
    </sheetView>
  </sheetViews>
  <sheetFormatPr baseColWidth="10" defaultRowHeight="15" x14ac:dyDescent="0.25"/>
  <cols>
    <col min="1" max="1" width="6.7109375" style="151" customWidth="1"/>
    <col min="2" max="2" width="27.140625" customWidth="1"/>
    <col min="3" max="3" width="16.85546875" customWidth="1"/>
    <col min="4" max="4" width="31.7109375" customWidth="1"/>
    <col min="5" max="5" width="19.85546875" customWidth="1"/>
    <col min="6" max="6" width="37.5703125" style="86" customWidth="1"/>
    <col min="7" max="7" width="12.28515625" hidden="1" customWidth="1"/>
    <col min="8" max="8" width="12.28515625" customWidth="1"/>
    <col min="9" max="9" width="10.42578125" customWidth="1"/>
    <col min="10" max="10" width="19.28515625" style="102" customWidth="1"/>
    <col min="11" max="11" width="14.85546875" style="102" customWidth="1"/>
    <col min="12" max="12" width="19" style="102" customWidth="1"/>
    <col min="13" max="13" width="14" style="102" customWidth="1"/>
  </cols>
  <sheetData>
    <row r="1" spans="1:16" ht="15.75" thickBot="1" x14ac:dyDescent="0.3">
      <c r="A1" s="146"/>
      <c r="B1" s="33"/>
      <c r="C1" s="33"/>
      <c r="D1" s="33"/>
      <c r="E1" s="33"/>
      <c r="F1" s="83"/>
      <c r="G1" s="33"/>
      <c r="H1" s="33"/>
      <c r="I1" s="33"/>
      <c r="J1" s="89"/>
      <c r="K1" s="89"/>
      <c r="L1" s="89"/>
      <c r="M1" s="89"/>
    </row>
    <row r="2" spans="1:16" ht="20.25" customHeight="1" thickTop="1" x14ac:dyDescent="0.25">
      <c r="A2" s="209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</row>
    <row r="3" spans="1:16" ht="15.75" customHeight="1" x14ac:dyDescent="0.25">
      <c r="A3" s="209" t="s">
        <v>72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</row>
    <row r="4" spans="1:16" ht="19.5" customHeight="1" thickBot="1" x14ac:dyDescent="0.3">
      <c r="A4" s="211" t="s">
        <v>151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</row>
    <row r="5" spans="1:16" ht="19.5" customHeight="1" thickTop="1" x14ac:dyDescent="0.25">
      <c r="A5" s="203" t="s">
        <v>71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5"/>
    </row>
    <row r="6" spans="1:16" ht="31.5" customHeight="1" x14ac:dyDescent="0.25">
      <c r="A6" s="31" t="s">
        <v>27</v>
      </c>
      <c r="B6" s="32" t="s">
        <v>26</v>
      </c>
      <c r="C6" s="15" t="s">
        <v>25</v>
      </c>
      <c r="D6" s="15" t="s">
        <v>24</v>
      </c>
      <c r="E6" s="15" t="s">
        <v>23</v>
      </c>
      <c r="F6" s="18" t="s">
        <v>22</v>
      </c>
      <c r="G6" s="18" t="s">
        <v>70</v>
      </c>
      <c r="H6" s="18" t="s">
        <v>114</v>
      </c>
      <c r="I6" s="18" t="s">
        <v>20</v>
      </c>
      <c r="J6" s="90" t="s">
        <v>69</v>
      </c>
      <c r="K6" s="108" t="s">
        <v>18</v>
      </c>
      <c r="L6" s="108" t="s">
        <v>17</v>
      </c>
      <c r="M6" s="108" t="s">
        <v>16</v>
      </c>
    </row>
    <row r="7" spans="1:16" ht="18.75" customHeight="1" x14ac:dyDescent="0.25">
      <c r="A7" s="31">
        <v>1</v>
      </c>
      <c r="B7" s="9" t="s">
        <v>68</v>
      </c>
      <c r="C7" s="5" t="s">
        <v>67</v>
      </c>
      <c r="D7" s="12" t="s">
        <v>66</v>
      </c>
      <c r="E7" s="5" t="s">
        <v>65</v>
      </c>
      <c r="F7" s="9" t="s">
        <v>121</v>
      </c>
      <c r="G7" s="7" t="s">
        <v>1</v>
      </c>
      <c r="H7" s="81">
        <v>0.18</v>
      </c>
      <c r="I7" s="7" t="s">
        <v>2</v>
      </c>
      <c r="J7" s="91" t="s">
        <v>1</v>
      </c>
      <c r="K7" s="8">
        <v>3328000</v>
      </c>
      <c r="L7" s="8">
        <f>K7</f>
        <v>3328000</v>
      </c>
      <c r="M7" s="109">
        <v>3328000</v>
      </c>
      <c r="O7" s="102">
        <f>+K7+K8+K9+K10</f>
        <v>30065800</v>
      </c>
      <c r="P7" s="102">
        <f>+M7+M8+M9+M10</f>
        <v>30065800</v>
      </c>
    </row>
    <row r="8" spans="1:16" ht="18.75" customHeight="1" x14ac:dyDescent="0.25">
      <c r="A8" s="31">
        <v>2</v>
      </c>
      <c r="B8" s="9" t="s">
        <v>68</v>
      </c>
      <c r="C8" s="5" t="s">
        <v>115</v>
      </c>
      <c r="D8" s="12" t="s">
        <v>116</v>
      </c>
      <c r="E8" s="5" t="s">
        <v>65</v>
      </c>
      <c r="F8" s="9" t="s">
        <v>122</v>
      </c>
      <c r="G8" s="7" t="s">
        <v>1</v>
      </c>
      <c r="H8" s="81">
        <v>0.18</v>
      </c>
      <c r="I8" s="7" t="s">
        <v>2</v>
      </c>
      <c r="J8" s="91" t="s">
        <v>1</v>
      </c>
      <c r="K8" s="8">
        <v>4999100</v>
      </c>
      <c r="L8" s="8">
        <f t="shared" ref="L8:L10" si="0">K8</f>
        <v>4999100</v>
      </c>
      <c r="M8" s="109">
        <v>4999100</v>
      </c>
    </row>
    <row r="9" spans="1:16" ht="18.75" customHeight="1" x14ac:dyDescent="0.25">
      <c r="A9" s="31">
        <v>3</v>
      </c>
      <c r="B9" s="9" t="s">
        <v>68</v>
      </c>
      <c r="C9" s="5" t="s">
        <v>117</v>
      </c>
      <c r="D9" s="12" t="s">
        <v>118</v>
      </c>
      <c r="E9" s="5" t="s">
        <v>65</v>
      </c>
      <c r="F9" s="9" t="s">
        <v>123</v>
      </c>
      <c r="G9" s="7" t="s">
        <v>1</v>
      </c>
      <c r="H9" s="81">
        <v>0.18</v>
      </c>
      <c r="I9" s="7" t="s">
        <v>2</v>
      </c>
      <c r="J9" s="91" t="s">
        <v>1</v>
      </c>
      <c r="K9" s="8">
        <v>8241200</v>
      </c>
      <c r="L9" s="8">
        <f t="shared" si="0"/>
        <v>8241200</v>
      </c>
      <c r="M9" s="109">
        <v>8241200</v>
      </c>
    </row>
    <row r="10" spans="1:16" ht="18.75" customHeight="1" x14ac:dyDescent="0.25">
      <c r="A10" s="31">
        <v>4</v>
      </c>
      <c r="B10" s="9" t="s">
        <v>68</v>
      </c>
      <c r="C10" s="5" t="s">
        <v>119</v>
      </c>
      <c r="D10" s="12" t="s">
        <v>120</v>
      </c>
      <c r="E10" s="5" t="s">
        <v>65</v>
      </c>
      <c r="F10" s="9" t="s">
        <v>124</v>
      </c>
      <c r="G10" s="7" t="s">
        <v>1</v>
      </c>
      <c r="H10" s="81">
        <v>0.18</v>
      </c>
      <c r="I10" s="7" t="s">
        <v>2</v>
      </c>
      <c r="J10" s="91" t="s">
        <v>1</v>
      </c>
      <c r="K10" s="8">
        <v>13497500</v>
      </c>
      <c r="L10" s="8">
        <f t="shared" si="0"/>
        <v>13497500</v>
      </c>
      <c r="M10" s="109">
        <v>13497500</v>
      </c>
    </row>
    <row r="11" spans="1:16" ht="15.75" customHeight="1" x14ac:dyDescent="0.25">
      <c r="A11" s="31">
        <v>2</v>
      </c>
      <c r="B11" s="9" t="s">
        <v>64</v>
      </c>
      <c r="C11" s="12" t="s">
        <v>63</v>
      </c>
      <c r="D11" s="12" t="s">
        <v>62</v>
      </c>
      <c r="E11" s="5" t="s">
        <v>61</v>
      </c>
      <c r="F11" s="9" t="s">
        <v>52</v>
      </c>
      <c r="G11" s="7" t="s">
        <v>1</v>
      </c>
      <c r="H11" s="81">
        <v>0.2</v>
      </c>
      <c r="I11" s="7" t="s">
        <v>2</v>
      </c>
      <c r="J11" s="91" t="s">
        <v>1</v>
      </c>
      <c r="K11" s="8">
        <v>71140400</v>
      </c>
      <c r="L11" s="8">
        <v>71140400</v>
      </c>
      <c r="M11" s="109">
        <f>L11*1.02/100+L11</f>
        <v>71866032.079999998</v>
      </c>
    </row>
    <row r="12" spans="1:16" ht="16.5" customHeight="1" x14ac:dyDescent="0.25">
      <c r="A12" s="31">
        <v>3</v>
      </c>
      <c r="B12" s="9" t="s">
        <v>60</v>
      </c>
      <c r="C12" s="12" t="s">
        <v>59</v>
      </c>
      <c r="D12" s="12" t="s">
        <v>58</v>
      </c>
      <c r="E12" s="5" t="s">
        <v>57</v>
      </c>
      <c r="F12" s="9" t="s">
        <v>52</v>
      </c>
      <c r="G12" s="7" t="s">
        <v>1</v>
      </c>
      <c r="H12" s="81">
        <v>0.16</v>
      </c>
      <c r="I12" s="7" t="s">
        <v>2</v>
      </c>
      <c r="J12" s="91" t="s">
        <v>1</v>
      </c>
      <c r="K12" s="8">
        <v>182364640</v>
      </c>
      <c r="L12" s="8">
        <v>182364640</v>
      </c>
      <c r="M12" s="109">
        <f>L12*1.02/100+L12</f>
        <v>184224759.32800001</v>
      </c>
    </row>
    <row r="13" spans="1:16" ht="15" customHeight="1" x14ac:dyDescent="0.25">
      <c r="A13" s="31">
        <v>4</v>
      </c>
      <c r="B13" s="9" t="s">
        <v>56</v>
      </c>
      <c r="C13" s="12" t="s">
        <v>55</v>
      </c>
      <c r="D13" s="12" t="s">
        <v>54</v>
      </c>
      <c r="E13" s="5" t="s">
        <v>53</v>
      </c>
      <c r="F13" s="9" t="s">
        <v>52</v>
      </c>
      <c r="G13" s="7" t="s">
        <v>1</v>
      </c>
      <c r="H13" s="81">
        <v>0.11</v>
      </c>
      <c r="I13" s="7" t="s">
        <v>2</v>
      </c>
      <c r="J13" s="91" t="s">
        <v>1</v>
      </c>
      <c r="K13" s="8">
        <v>1793683</v>
      </c>
      <c r="L13" s="8">
        <v>1793683</v>
      </c>
      <c r="M13" s="109">
        <f>L13*1.02/100+L13</f>
        <v>1811978.5666</v>
      </c>
    </row>
    <row r="14" spans="1:16" ht="15" customHeight="1" x14ac:dyDescent="0.25">
      <c r="A14" s="31">
        <v>5</v>
      </c>
      <c r="B14" s="9" t="s">
        <v>91</v>
      </c>
      <c r="C14" s="12" t="s">
        <v>92</v>
      </c>
      <c r="D14" s="12" t="s">
        <v>94</v>
      </c>
      <c r="E14" s="5" t="s">
        <v>93</v>
      </c>
      <c r="F14" s="9" t="s">
        <v>101</v>
      </c>
      <c r="G14" s="7" t="s">
        <v>1</v>
      </c>
      <c r="H14" s="81">
        <v>0.2213</v>
      </c>
      <c r="I14" s="7" t="s">
        <v>2</v>
      </c>
      <c r="J14" s="91" t="s">
        <v>1</v>
      </c>
      <c r="K14" s="8">
        <v>1526000</v>
      </c>
      <c r="L14" s="8">
        <v>1526000</v>
      </c>
      <c r="M14" s="109">
        <v>1526000</v>
      </c>
    </row>
    <row r="15" spans="1:16" ht="14.25" customHeight="1" x14ac:dyDescent="0.25">
      <c r="A15" s="31">
        <v>6</v>
      </c>
      <c r="B15" s="9" t="s">
        <v>91</v>
      </c>
      <c r="C15" s="12" t="s">
        <v>92</v>
      </c>
      <c r="D15" s="12" t="s">
        <v>94</v>
      </c>
      <c r="E15" s="5" t="s">
        <v>93</v>
      </c>
      <c r="F15" s="9" t="s">
        <v>102</v>
      </c>
      <c r="G15" s="7" t="s">
        <v>1</v>
      </c>
      <c r="H15" s="81">
        <v>0.2213</v>
      </c>
      <c r="I15" s="7" t="s">
        <v>2</v>
      </c>
      <c r="J15" s="91" t="s">
        <v>1</v>
      </c>
      <c r="K15" s="8">
        <v>751000</v>
      </c>
      <c r="L15" s="8">
        <v>751000</v>
      </c>
      <c r="M15" s="131">
        <v>751000</v>
      </c>
    </row>
    <row r="16" spans="1:16" ht="15" customHeight="1" x14ac:dyDescent="0.25">
      <c r="A16" s="31">
        <v>7</v>
      </c>
      <c r="B16" s="9" t="s">
        <v>91</v>
      </c>
      <c r="C16" s="12" t="s">
        <v>92</v>
      </c>
      <c r="D16" s="12" t="s">
        <v>94</v>
      </c>
      <c r="E16" s="5" t="s">
        <v>93</v>
      </c>
      <c r="F16" s="9" t="s">
        <v>103</v>
      </c>
      <c r="G16" s="7" t="s">
        <v>1</v>
      </c>
      <c r="H16" s="81">
        <v>0.2213</v>
      </c>
      <c r="I16" s="7" t="s">
        <v>2</v>
      </c>
      <c r="J16" s="91" t="s">
        <v>1</v>
      </c>
      <c r="K16" s="8">
        <v>274000</v>
      </c>
      <c r="L16" s="8">
        <v>274000</v>
      </c>
      <c r="M16" s="131">
        <v>274000</v>
      </c>
    </row>
    <row r="17" spans="1:13" ht="15.75" customHeight="1" x14ac:dyDescent="0.25">
      <c r="A17" s="31">
        <v>8</v>
      </c>
      <c r="B17" s="9" t="s">
        <v>91</v>
      </c>
      <c r="C17" s="12" t="s">
        <v>92</v>
      </c>
      <c r="D17" s="12" t="s">
        <v>94</v>
      </c>
      <c r="E17" s="5" t="s">
        <v>93</v>
      </c>
      <c r="F17" s="9" t="s">
        <v>104</v>
      </c>
      <c r="G17" s="7" t="s">
        <v>1</v>
      </c>
      <c r="H17" s="81">
        <v>0.2213</v>
      </c>
      <c r="I17" s="7" t="s">
        <v>2</v>
      </c>
      <c r="J17" s="91" t="s">
        <v>1</v>
      </c>
      <c r="K17" s="8">
        <v>107000</v>
      </c>
      <c r="L17" s="8">
        <v>107000</v>
      </c>
      <c r="M17" s="131">
        <v>107000</v>
      </c>
    </row>
    <row r="18" spans="1:13" ht="12.75" customHeight="1" x14ac:dyDescent="0.25">
      <c r="A18" s="59">
        <v>9</v>
      </c>
      <c r="B18" s="60" t="s">
        <v>91</v>
      </c>
      <c r="C18" s="61" t="s">
        <v>92</v>
      </c>
      <c r="D18" s="61" t="s">
        <v>94</v>
      </c>
      <c r="E18" s="62" t="s">
        <v>93</v>
      </c>
      <c r="F18" s="60" t="s">
        <v>105</v>
      </c>
      <c r="G18" s="63" t="s">
        <v>1</v>
      </c>
      <c r="H18" s="104">
        <v>0.2213</v>
      </c>
      <c r="I18" s="63" t="s">
        <v>2</v>
      </c>
      <c r="J18" s="92" t="s">
        <v>1</v>
      </c>
      <c r="K18" s="69">
        <v>432000</v>
      </c>
      <c r="L18" s="69">
        <v>432000</v>
      </c>
      <c r="M18" s="132">
        <v>432000</v>
      </c>
    </row>
    <row r="19" spans="1:13" ht="15.75" customHeight="1" x14ac:dyDescent="0.25">
      <c r="A19" s="144"/>
      <c r="B19" s="20" t="s">
        <v>31</v>
      </c>
      <c r="C19" s="28"/>
      <c r="D19" s="28"/>
      <c r="E19" s="28"/>
      <c r="F19" s="3"/>
      <c r="G19" s="28"/>
      <c r="H19" s="213" t="s">
        <v>154</v>
      </c>
      <c r="I19" s="214"/>
      <c r="J19" s="215"/>
      <c r="K19" s="110">
        <f>SUM(K7:K18)</f>
        <v>288454523</v>
      </c>
      <c r="L19" s="110">
        <f>SUM(L7:L18)</f>
        <v>288454523</v>
      </c>
      <c r="M19" s="111">
        <f>SUM(M7:M18)</f>
        <v>291058569.97460002</v>
      </c>
    </row>
    <row r="20" spans="1:13" ht="19.5" customHeight="1" x14ac:dyDescent="0.25">
      <c r="A20" s="145"/>
      <c r="B20" s="27"/>
      <c r="C20" s="27"/>
      <c r="D20" s="27"/>
      <c r="E20" s="27"/>
      <c r="F20" s="84"/>
      <c r="G20" s="27"/>
      <c r="H20" s="27"/>
      <c r="I20" s="27"/>
      <c r="J20" s="94"/>
      <c r="K20" s="112"/>
      <c r="L20" s="112"/>
    </row>
    <row r="21" spans="1:13" ht="12.75" customHeight="1" x14ac:dyDescent="0.25">
      <c r="A21" s="199" t="s">
        <v>51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1"/>
    </row>
    <row r="22" spans="1:13" ht="24" customHeight="1" x14ac:dyDescent="0.25">
      <c r="A22" s="54" t="s">
        <v>27</v>
      </c>
      <c r="B22" s="25" t="s">
        <v>26</v>
      </c>
      <c r="C22" s="25" t="s">
        <v>25</v>
      </c>
      <c r="D22" s="25" t="s">
        <v>24</v>
      </c>
      <c r="E22" s="25" t="s">
        <v>23</v>
      </c>
      <c r="F22" s="18" t="s">
        <v>22</v>
      </c>
      <c r="G22" s="18" t="s">
        <v>21</v>
      </c>
      <c r="H22" s="18" t="s">
        <v>114</v>
      </c>
      <c r="I22" s="18" t="s">
        <v>20</v>
      </c>
      <c r="J22" s="90" t="s">
        <v>19</v>
      </c>
      <c r="K22" s="96" t="s">
        <v>18</v>
      </c>
      <c r="L22" s="96" t="s">
        <v>17</v>
      </c>
      <c r="M22" s="108" t="s">
        <v>16</v>
      </c>
    </row>
    <row r="23" spans="1:13" ht="11.25" customHeight="1" x14ac:dyDescent="0.25">
      <c r="A23" s="147">
        <v>1</v>
      </c>
      <c r="B23" s="9" t="s">
        <v>29</v>
      </c>
      <c r="C23" s="9" t="s">
        <v>29</v>
      </c>
      <c r="D23" s="9" t="s">
        <v>29</v>
      </c>
      <c r="E23" s="9" t="s">
        <v>29</v>
      </c>
      <c r="F23" s="9" t="s">
        <v>29</v>
      </c>
      <c r="G23" s="9" t="s">
        <v>29</v>
      </c>
      <c r="H23" s="9"/>
      <c r="I23" s="9" t="s">
        <v>29</v>
      </c>
      <c r="J23" s="8" t="s">
        <v>29</v>
      </c>
      <c r="K23" s="8" t="s">
        <v>29</v>
      </c>
      <c r="L23" s="8" t="s">
        <v>29</v>
      </c>
      <c r="M23" s="8" t="s">
        <v>29</v>
      </c>
    </row>
    <row r="24" spans="1:13" ht="12.75" customHeight="1" x14ac:dyDescent="0.25">
      <c r="A24" s="144"/>
      <c r="B24" s="29" t="s">
        <v>31</v>
      </c>
      <c r="C24" s="28"/>
      <c r="D24" s="28"/>
      <c r="E24" s="28"/>
      <c r="F24" s="3"/>
      <c r="G24" s="28"/>
      <c r="H24" s="28"/>
      <c r="I24" s="28"/>
      <c r="J24" s="95"/>
      <c r="K24" s="110">
        <f>SUM(K23)</f>
        <v>0</v>
      </c>
      <c r="L24" s="110">
        <f>SUM(L23)</f>
        <v>0</v>
      </c>
      <c r="M24" s="110">
        <f>SUM(M23)</f>
        <v>0</v>
      </c>
    </row>
    <row r="25" spans="1:13" x14ac:dyDescent="0.25">
      <c r="A25" s="145"/>
      <c r="B25" s="27"/>
      <c r="C25" s="27"/>
      <c r="D25" s="27"/>
      <c r="E25" s="27"/>
      <c r="F25" s="84"/>
      <c r="G25" s="27"/>
      <c r="H25" s="27"/>
      <c r="I25" s="27"/>
      <c r="J25" s="94"/>
      <c r="K25" s="112"/>
      <c r="L25" s="112"/>
    </row>
    <row r="26" spans="1:13" ht="15" customHeight="1" x14ac:dyDescent="0.25">
      <c r="A26" s="199" t="s">
        <v>50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1"/>
    </row>
    <row r="27" spans="1:13" ht="29.25" customHeight="1" x14ac:dyDescent="0.25">
      <c r="A27" s="54" t="s">
        <v>27</v>
      </c>
      <c r="B27" s="25" t="s">
        <v>26</v>
      </c>
      <c r="C27" s="25" t="s">
        <v>25</v>
      </c>
      <c r="D27" s="25" t="s">
        <v>24</v>
      </c>
      <c r="E27" s="25" t="s">
        <v>23</v>
      </c>
      <c r="F27" s="25" t="s">
        <v>22</v>
      </c>
      <c r="G27" s="25" t="s">
        <v>21</v>
      </c>
      <c r="H27" s="18" t="s">
        <v>114</v>
      </c>
      <c r="I27" s="18" t="s">
        <v>20</v>
      </c>
      <c r="J27" s="96" t="s">
        <v>19</v>
      </c>
      <c r="K27" s="96" t="s">
        <v>18</v>
      </c>
      <c r="L27" s="96" t="s">
        <v>17</v>
      </c>
      <c r="M27" s="108" t="s">
        <v>16</v>
      </c>
    </row>
    <row r="28" spans="1:13" ht="15" customHeight="1" x14ac:dyDescent="0.25">
      <c r="A28" s="147">
        <v>1</v>
      </c>
      <c r="B28" s="9" t="s">
        <v>49</v>
      </c>
      <c r="C28" s="13" t="s">
        <v>48</v>
      </c>
      <c r="D28" s="12" t="s">
        <v>47</v>
      </c>
      <c r="E28" s="10" t="s">
        <v>9</v>
      </c>
      <c r="F28" s="10" t="s">
        <v>46</v>
      </c>
      <c r="G28" s="7" t="s">
        <v>45</v>
      </c>
      <c r="H28" s="81">
        <v>0.13</v>
      </c>
      <c r="I28" s="10" t="s">
        <v>2</v>
      </c>
      <c r="J28" s="97" t="s">
        <v>44</v>
      </c>
      <c r="K28" s="8">
        <v>495237031</v>
      </c>
      <c r="L28" s="8">
        <v>498167000</v>
      </c>
      <c r="M28" s="133">
        <f>L28*1.02/100+L28</f>
        <v>503248303.39999998</v>
      </c>
    </row>
    <row r="29" spans="1:13" ht="21.75" customHeight="1" x14ac:dyDescent="0.25">
      <c r="A29" s="147">
        <v>2</v>
      </c>
      <c r="B29" s="9" t="s">
        <v>43</v>
      </c>
      <c r="C29" s="5" t="s">
        <v>35</v>
      </c>
      <c r="D29" s="12" t="s">
        <v>42</v>
      </c>
      <c r="E29" s="5" t="s">
        <v>9</v>
      </c>
      <c r="F29" s="5" t="s">
        <v>33</v>
      </c>
      <c r="G29" s="7" t="s">
        <v>1</v>
      </c>
      <c r="H29" s="87">
        <v>0.25</v>
      </c>
      <c r="I29" s="6" t="s">
        <v>2</v>
      </c>
      <c r="J29" s="13" t="s">
        <v>32</v>
      </c>
      <c r="K29" s="8">
        <v>950000000</v>
      </c>
      <c r="L29" s="8">
        <v>950000000</v>
      </c>
      <c r="M29" s="133">
        <f>L29*1.02/100+L29</f>
        <v>959690000</v>
      </c>
    </row>
    <row r="30" spans="1:13" ht="23.25" customHeight="1" x14ac:dyDescent="0.25">
      <c r="A30" s="147">
        <v>3</v>
      </c>
      <c r="B30" s="9" t="s">
        <v>41</v>
      </c>
      <c r="C30" s="5" t="s">
        <v>35</v>
      </c>
      <c r="D30" s="12" t="s">
        <v>40</v>
      </c>
      <c r="E30" s="5" t="s">
        <v>9</v>
      </c>
      <c r="F30" s="5" t="s">
        <v>33</v>
      </c>
      <c r="G30" s="7" t="s">
        <v>1</v>
      </c>
      <c r="H30" s="87">
        <v>0.38250000000000001</v>
      </c>
      <c r="I30" s="6" t="s">
        <v>2</v>
      </c>
      <c r="J30" s="13" t="s">
        <v>32</v>
      </c>
      <c r="K30" s="13">
        <v>200000000</v>
      </c>
      <c r="L30" s="13">
        <v>200000000</v>
      </c>
      <c r="M30" s="133">
        <f>L30*1.02/100+L30</f>
        <v>202040000</v>
      </c>
    </row>
    <row r="31" spans="1:13" ht="16.5" customHeight="1" x14ac:dyDescent="0.25">
      <c r="A31" s="59">
        <v>4</v>
      </c>
      <c r="B31" s="60" t="s">
        <v>90</v>
      </c>
      <c r="C31" s="5" t="s">
        <v>35</v>
      </c>
      <c r="D31" s="5" t="s">
        <v>40</v>
      </c>
      <c r="E31" s="5" t="s">
        <v>9</v>
      </c>
      <c r="F31" s="9" t="s">
        <v>95</v>
      </c>
      <c r="G31" s="9" t="s">
        <v>1</v>
      </c>
      <c r="H31" s="57">
        <v>0.38250000000000001</v>
      </c>
      <c r="I31" s="9" t="s">
        <v>2</v>
      </c>
      <c r="J31" s="8" t="s">
        <v>1</v>
      </c>
      <c r="K31" s="8">
        <v>7470000</v>
      </c>
      <c r="L31" s="8">
        <v>7914488</v>
      </c>
      <c r="M31" s="133">
        <f t="shared" ref="M31" si="1">L31*1.02/100+L31</f>
        <v>7995215.7775999997</v>
      </c>
    </row>
    <row r="32" spans="1:13" ht="24" customHeight="1" x14ac:dyDescent="0.25">
      <c r="A32" s="147">
        <v>5</v>
      </c>
      <c r="B32" s="9" t="s">
        <v>39</v>
      </c>
      <c r="C32" s="12" t="s">
        <v>35</v>
      </c>
      <c r="D32" s="12" t="s">
        <v>38</v>
      </c>
      <c r="E32" s="12" t="s">
        <v>37</v>
      </c>
      <c r="F32" s="12" t="s">
        <v>33</v>
      </c>
      <c r="G32" s="7" t="s">
        <v>1</v>
      </c>
      <c r="H32" s="87">
        <v>0.11</v>
      </c>
      <c r="I32" s="6" t="s">
        <v>2</v>
      </c>
      <c r="J32" s="98" t="s">
        <v>32</v>
      </c>
      <c r="K32" s="114">
        <v>862000000</v>
      </c>
      <c r="L32" s="114">
        <v>862000000</v>
      </c>
      <c r="M32" s="134">
        <f>L32*1.02/100+L32</f>
        <v>870792400</v>
      </c>
    </row>
    <row r="33" spans="1:13" ht="24" customHeight="1" x14ac:dyDescent="0.25">
      <c r="A33" s="147">
        <v>6</v>
      </c>
      <c r="B33" s="9" t="s">
        <v>36</v>
      </c>
      <c r="C33" s="5" t="s">
        <v>35</v>
      </c>
      <c r="D33" s="12" t="s">
        <v>34</v>
      </c>
      <c r="E33" s="5" t="s">
        <v>9</v>
      </c>
      <c r="F33" s="5" t="s">
        <v>33</v>
      </c>
      <c r="G33" s="7" t="s">
        <v>1</v>
      </c>
      <c r="H33" s="87">
        <v>0.09</v>
      </c>
      <c r="I33" s="6" t="s">
        <v>2</v>
      </c>
      <c r="J33" s="13" t="s">
        <v>32</v>
      </c>
      <c r="K33" s="116">
        <v>350000000</v>
      </c>
      <c r="L33" s="116">
        <v>350000000</v>
      </c>
      <c r="M33" s="133">
        <f>L33*1.02/100+L33</f>
        <v>353570000</v>
      </c>
    </row>
    <row r="34" spans="1:13" ht="16.5" customHeight="1" x14ac:dyDescent="0.25">
      <c r="A34" s="148">
        <v>7</v>
      </c>
      <c r="B34" s="60" t="s">
        <v>36</v>
      </c>
      <c r="C34" s="62" t="s">
        <v>35</v>
      </c>
      <c r="D34" s="61" t="s">
        <v>110</v>
      </c>
      <c r="E34" s="62" t="s">
        <v>9</v>
      </c>
      <c r="F34" s="62" t="s">
        <v>109</v>
      </c>
      <c r="G34" s="63" t="s">
        <v>1</v>
      </c>
      <c r="H34" s="105">
        <v>0.09</v>
      </c>
      <c r="I34" s="67" t="s">
        <v>2</v>
      </c>
      <c r="J34" s="99" t="s">
        <v>1</v>
      </c>
      <c r="K34" s="117">
        <v>18000000</v>
      </c>
      <c r="L34" s="117">
        <v>18000000</v>
      </c>
      <c r="M34" s="135">
        <f>L34*1.02/100+L34</f>
        <v>18183600</v>
      </c>
    </row>
    <row r="35" spans="1:13" ht="16.5" customHeight="1" x14ac:dyDescent="0.25">
      <c r="A35" s="144"/>
      <c r="B35" s="20" t="s">
        <v>31</v>
      </c>
      <c r="C35" s="23"/>
      <c r="D35" s="23"/>
      <c r="E35" s="23"/>
      <c r="F35" s="19"/>
      <c r="G35" s="23"/>
      <c r="H35" s="216" t="s">
        <v>156</v>
      </c>
      <c r="I35" s="217"/>
      <c r="J35" s="218"/>
      <c r="K35" s="110">
        <f>SUM(K28:K34)</f>
        <v>2882707031</v>
      </c>
      <c r="L35" s="110">
        <f>SUM(L28:L34)</f>
        <v>2886081488</v>
      </c>
      <c r="M35" s="136">
        <f>SUM(M28:M34)</f>
        <v>2915519519.1775999</v>
      </c>
    </row>
    <row r="36" spans="1:13" x14ac:dyDescent="0.25">
      <c r="A36" s="149"/>
      <c r="B36" s="21"/>
      <c r="C36" s="21"/>
      <c r="D36" s="21"/>
      <c r="E36" s="21"/>
      <c r="F36" s="85"/>
      <c r="G36" s="21"/>
      <c r="H36" s="21"/>
      <c r="I36" s="21"/>
      <c r="J36" s="88"/>
      <c r="K36" s="88"/>
      <c r="L36" s="88"/>
    </row>
    <row r="37" spans="1:13" ht="15.75" customHeight="1" x14ac:dyDescent="0.25">
      <c r="A37" s="199" t="s">
        <v>30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1"/>
    </row>
    <row r="38" spans="1:13" ht="36.75" customHeight="1" x14ac:dyDescent="0.25">
      <c r="A38" s="54" t="s">
        <v>27</v>
      </c>
      <c r="B38" s="16" t="s">
        <v>26</v>
      </c>
      <c r="C38" s="16" t="s">
        <v>25</v>
      </c>
      <c r="D38" s="16" t="s">
        <v>24</v>
      </c>
      <c r="E38" s="16" t="s">
        <v>23</v>
      </c>
      <c r="F38" s="18" t="s">
        <v>22</v>
      </c>
      <c r="G38" s="17" t="s">
        <v>21</v>
      </c>
      <c r="H38" s="18" t="s">
        <v>114</v>
      </c>
      <c r="I38" s="18" t="s">
        <v>20</v>
      </c>
      <c r="J38" s="100" t="s">
        <v>19</v>
      </c>
      <c r="K38" s="119" t="s">
        <v>18</v>
      </c>
      <c r="L38" s="119" t="s">
        <v>17</v>
      </c>
      <c r="M38" s="108" t="s">
        <v>16</v>
      </c>
    </row>
    <row r="39" spans="1:13" ht="12.75" customHeight="1" x14ac:dyDescent="0.25">
      <c r="A39" s="147">
        <v>1</v>
      </c>
      <c r="B39" s="9" t="s">
        <v>29</v>
      </c>
      <c r="C39" s="9" t="s">
        <v>29</v>
      </c>
      <c r="D39" s="9" t="s">
        <v>29</v>
      </c>
      <c r="E39" s="9" t="s">
        <v>29</v>
      </c>
      <c r="F39" s="9" t="s">
        <v>29</v>
      </c>
      <c r="G39" s="9" t="s">
        <v>29</v>
      </c>
      <c r="H39" s="9"/>
      <c r="I39" s="9" t="s">
        <v>29</v>
      </c>
      <c r="J39" s="8" t="s">
        <v>29</v>
      </c>
      <c r="K39" s="8">
        <v>0</v>
      </c>
      <c r="L39" s="8">
        <v>0</v>
      </c>
      <c r="M39" s="113">
        <v>0</v>
      </c>
    </row>
    <row r="40" spans="1:13" ht="14.25" customHeight="1" x14ac:dyDescent="0.25">
      <c r="A40" s="144"/>
      <c r="B40" s="20" t="s">
        <v>0</v>
      </c>
      <c r="C40" s="19"/>
      <c r="D40" s="19"/>
      <c r="E40" s="19"/>
      <c r="F40" s="19"/>
      <c r="G40" s="19"/>
      <c r="H40" s="19"/>
      <c r="I40" s="19"/>
      <c r="J40" s="101"/>
      <c r="K40" s="110">
        <f>SUM(K39:K39)</f>
        <v>0</v>
      </c>
      <c r="L40" s="110">
        <f>SUM(L39:L39)</f>
        <v>0</v>
      </c>
      <c r="M40" s="110">
        <f>SUM(M39:M39)</f>
        <v>0</v>
      </c>
    </row>
    <row r="41" spans="1:13" ht="10.5" customHeight="1" x14ac:dyDescent="0.25">
      <c r="A41" s="150"/>
    </row>
    <row r="42" spans="1:13" ht="15.75" customHeight="1" x14ac:dyDescent="0.25">
      <c r="A42" s="202" t="s">
        <v>28</v>
      </c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</row>
    <row r="43" spans="1:13" ht="21.75" customHeight="1" x14ac:dyDescent="0.25">
      <c r="A43" s="54" t="s">
        <v>27</v>
      </c>
      <c r="B43" s="16" t="s">
        <v>26</v>
      </c>
      <c r="C43" s="16" t="s">
        <v>25</v>
      </c>
      <c r="D43" s="16" t="s">
        <v>24</v>
      </c>
      <c r="E43" s="16" t="s">
        <v>23</v>
      </c>
      <c r="F43" s="18" t="s">
        <v>22</v>
      </c>
      <c r="G43" s="17" t="s">
        <v>21</v>
      </c>
      <c r="H43" s="18" t="s">
        <v>114</v>
      </c>
      <c r="I43" s="18" t="s">
        <v>20</v>
      </c>
      <c r="J43" s="100" t="s">
        <v>19</v>
      </c>
      <c r="K43" s="119" t="s">
        <v>18</v>
      </c>
      <c r="L43" s="119" t="s">
        <v>17</v>
      </c>
      <c r="M43" s="108" t="s">
        <v>16</v>
      </c>
    </row>
    <row r="44" spans="1:13" ht="23.25" customHeight="1" x14ac:dyDescent="0.25">
      <c r="A44" s="147">
        <v>1</v>
      </c>
      <c r="B44" s="9" t="s">
        <v>15</v>
      </c>
      <c r="C44" s="5" t="s">
        <v>14</v>
      </c>
      <c r="D44" s="12" t="s">
        <v>13</v>
      </c>
      <c r="E44" s="5" t="s">
        <v>9</v>
      </c>
      <c r="F44" s="5" t="s">
        <v>12</v>
      </c>
      <c r="G44" s="7" t="s">
        <v>1</v>
      </c>
      <c r="H44" s="87">
        <v>0.23</v>
      </c>
      <c r="I44" s="6" t="s">
        <v>2</v>
      </c>
      <c r="J44" s="13" t="s">
        <v>1</v>
      </c>
      <c r="K44" s="116">
        <v>230000000</v>
      </c>
      <c r="L44" s="116">
        <v>230000000</v>
      </c>
      <c r="M44" s="109">
        <f>L44*1.02/100+L44</f>
        <v>232346000</v>
      </c>
    </row>
    <row r="45" spans="1:13" ht="22.5" customHeight="1" x14ac:dyDescent="0.25">
      <c r="A45" s="147">
        <v>2</v>
      </c>
      <c r="B45" s="9" t="s">
        <v>11</v>
      </c>
      <c r="C45" s="13">
        <v>5773883</v>
      </c>
      <c r="D45" s="12" t="s">
        <v>10</v>
      </c>
      <c r="E45" s="5" t="s">
        <v>9</v>
      </c>
      <c r="F45" s="5" t="s">
        <v>8</v>
      </c>
      <c r="G45" s="7" t="s">
        <v>1</v>
      </c>
      <c r="H45" s="87">
        <v>0.15</v>
      </c>
      <c r="I45" s="6" t="s">
        <v>2</v>
      </c>
      <c r="J45" s="13" t="s">
        <v>1</v>
      </c>
      <c r="K45" s="8">
        <v>300000000</v>
      </c>
      <c r="L45" s="8">
        <v>300000000</v>
      </c>
      <c r="M45" s="109">
        <f>L45*1.02/100+L45</f>
        <v>303060000</v>
      </c>
    </row>
    <row r="46" spans="1:13" ht="21.75" customHeight="1" x14ac:dyDescent="0.25">
      <c r="A46" s="147">
        <v>3</v>
      </c>
      <c r="B46" s="9" t="s">
        <v>7</v>
      </c>
      <c r="C46" s="8" t="s">
        <v>6</v>
      </c>
      <c r="D46" s="5" t="s">
        <v>5</v>
      </c>
      <c r="E46" s="5" t="s">
        <v>4</v>
      </c>
      <c r="F46" s="5" t="s">
        <v>3</v>
      </c>
      <c r="G46" s="7" t="s">
        <v>1</v>
      </c>
      <c r="H46" s="87">
        <v>0.186</v>
      </c>
      <c r="I46" s="6" t="s">
        <v>2</v>
      </c>
      <c r="J46" s="13" t="s">
        <v>1</v>
      </c>
      <c r="K46" s="120">
        <v>49277594</v>
      </c>
      <c r="L46" s="120">
        <v>49277594</v>
      </c>
      <c r="M46" s="109">
        <f>L46*1.02/100+L46</f>
        <v>49780225.458800003</v>
      </c>
    </row>
    <row r="47" spans="1:13" ht="22.5" customHeight="1" x14ac:dyDescent="0.25">
      <c r="A47" s="147">
        <v>4</v>
      </c>
      <c r="B47" s="60" t="s">
        <v>7</v>
      </c>
      <c r="C47" s="69" t="s">
        <v>6</v>
      </c>
      <c r="D47" s="62" t="s">
        <v>5</v>
      </c>
      <c r="E47" s="62" t="s">
        <v>4</v>
      </c>
      <c r="F47" s="62" t="s">
        <v>109</v>
      </c>
      <c r="G47" s="63" t="s">
        <v>1</v>
      </c>
      <c r="H47" s="105">
        <v>0.186</v>
      </c>
      <c r="I47" s="67" t="s">
        <v>2</v>
      </c>
      <c r="J47" s="99" t="s">
        <v>1</v>
      </c>
      <c r="K47" s="121">
        <v>1411200</v>
      </c>
      <c r="L47" s="121">
        <v>1411200</v>
      </c>
      <c r="M47" s="109">
        <f>L47*1.02/100+L47</f>
        <v>1425594.24</v>
      </c>
    </row>
    <row r="48" spans="1:13" ht="17.25" customHeight="1" x14ac:dyDescent="0.25">
      <c r="A48" s="54">
        <v>5</v>
      </c>
      <c r="B48" s="9" t="s">
        <v>91</v>
      </c>
      <c r="C48" s="5" t="s">
        <v>92</v>
      </c>
      <c r="D48" s="5" t="s">
        <v>94</v>
      </c>
      <c r="E48" s="5" t="s">
        <v>93</v>
      </c>
      <c r="F48" s="9" t="s">
        <v>106</v>
      </c>
      <c r="G48" s="9" t="s">
        <v>1</v>
      </c>
      <c r="H48" s="57">
        <v>0</v>
      </c>
      <c r="I48" s="9" t="s">
        <v>2</v>
      </c>
      <c r="J48" s="8" t="s">
        <v>1</v>
      </c>
      <c r="K48" s="130">
        <v>778000</v>
      </c>
      <c r="L48" s="130">
        <v>778000</v>
      </c>
      <c r="M48" s="137">
        <v>778000</v>
      </c>
    </row>
    <row r="49" spans="1:13" ht="14.25" customHeight="1" x14ac:dyDescent="0.25">
      <c r="A49" s="147">
        <v>6</v>
      </c>
      <c r="B49" s="9" t="s">
        <v>91</v>
      </c>
      <c r="C49" s="12" t="s">
        <v>97</v>
      </c>
      <c r="D49" s="12" t="s">
        <v>94</v>
      </c>
      <c r="E49" s="5" t="s">
        <v>93</v>
      </c>
      <c r="F49" s="9" t="s">
        <v>107</v>
      </c>
      <c r="G49" s="7" t="s">
        <v>1</v>
      </c>
      <c r="H49" s="81">
        <v>0</v>
      </c>
      <c r="I49" s="7" t="s">
        <v>2</v>
      </c>
      <c r="J49" s="91" t="s">
        <v>1</v>
      </c>
      <c r="K49" s="120">
        <v>421000</v>
      </c>
      <c r="L49" s="120">
        <v>421000</v>
      </c>
      <c r="M49" s="137">
        <v>421000</v>
      </c>
    </row>
    <row r="50" spans="1:13" ht="15.75" customHeight="1" x14ac:dyDescent="0.25">
      <c r="A50" s="147">
        <v>7</v>
      </c>
      <c r="B50" s="9" t="s">
        <v>91</v>
      </c>
      <c r="C50" s="5" t="s">
        <v>98</v>
      </c>
      <c r="D50" s="5" t="s">
        <v>94</v>
      </c>
      <c r="E50" s="5" t="s">
        <v>93</v>
      </c>
      <c r="F50" s="9" t="s">
        <v>108</v>
      </c>
      <c r="G50" s="9" t="s">
        <v>1</v>
      </c>
      <c r="H50" s="57">
        <v>0</v>
      </c>
      <c r="I50" s="9" t="s">
        <v>2</v>
      </c>
      <c r="J50" s="8" t="s">
        <v>1</v>
      </c>
      <c r="K50" s="130">
        <v>421000</v>
      </c>
      <c r="L50" s="130">
        <v>421000</v>
      </c>
      <c r="M50" s="137">
        <v>421000</v>
      </c>
    </row>
    <row r="51" spans="1:13" ht="15" customHeight="1" x14ac:dyDescent="0.25">
      <c r="A51" s="77"/>
      <c r="B51" s="71"/>
      <c r="C51" s="72"/>
      <c r="D51" s="73"/>
      <c r="E51" s="74"/>
      <c r="F51" s="2"/>
      <c r="G51" s="74"/>
      <c r="H51" s="196" t="s">
        <v>157</v>
      </c>
      <c r="I51" s="197"/>
      <c r="J51" s="198"/>
      <c r="K51" s="123">
        <f>SUM(K44:K50)</f>
        <v>582308794</v>
      </c>
      <c r="L51" s="123">
        <f>SUM(L44:L50)</f>
        <v>582308794</v>
      </c>
      <c r="M51" s="140">
        <f>SUM(M44:M50)</f>
        <v>588231819.69879997</v>
      </c>
    </row>
    <row r="52" spans="1:13" ht="15" customHeight="1" x14ac:dyDescent="0.25">
      <c r="A52" s="199" t="s">
        <v>158</v>
      </c>
      <c r="B52" s="200"/>
      <c r="C52" s="200"/>
      <c r="D52" s="200"/>
      <c r="E52" s="200"/>
      <c r="F52" s="200"/>
      <c r="G52" s="200"/>
      <c r="H52" s="200"/>
      <c r="I52" s="200"/>
      <c r="J52" s="201"/>
      <c r="K52" s="110">
        <f>K19+K35+K51</f>
        <v>3753470348</v>
      </c>
      <c r="L52" s="110">
        <f>L19+L35+L51</f>
        <v>3756844805</v>
      </c>
      <c r="M52" s="111">
        <f>M19+M35+M51</f>
        <v>3794809908.8509998</v>
      </c>
    </row>
    <row r="55" spans="1:13" ht="29.25" customHeight="1" thickBot="1" x14ac:dyDescent="0.3">
      <c r="A55" s="202" t="s">
        <v>152</v>
      </c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</row>
    <row r="56" spans="1:13" ht="19.5" customHeight="1" thickTop="1" x14ac:dyDescent="0.25">
      <c r="A56" s="203" t="s">
        <v>71</v>
      </c>
      <c r="B56" s="204"/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5"/>
    </row>
    <row r="57" spans="1:13" ht="22.5" customHeight="1" x14ac:dyDescent="0.25">
      <c r="A57" s="147">
        <v>1</v>
      </c>
      <c r="B57" s="9" t="s">
        <v>91</v>
      </c>
      <c r="C57" s="12" t="s">
        <v>92</v>
      </c>
      <c r="D57" s="12" t="s">
        <v>94</v>
      </c>
      <c r="E57" s="5" t="s">
        <v>93</v>
      </c>
      <c r="F57" s="9" t="s">
        <v>101</v>
      </c>
      <c r="G57" s="7" t="s">
        <v>1</v>
      </c>
      <c r="H57" s="81">
        <v>0</v>
      </c>
      <c r="I57" s="7" t="s">
        <v>2</v>
      </c>
      <c r="J57" s="91" t="s">
        <v>1</v>
      </c>
      <c r="K57" s="8">
        <v>1790000</v>
      </c>
      <c r="L57" s="8">
        <v>1790000</v>
      </c>
      <c r="M57" s="113"/>
    </row>
    <row r="58" spans="1:13" ht="22.5" customHeight="1" x14ac:dyDescent="0.25">
      <c r="A58" s="147">
        <v>2</v>
      </c>
      <c r="B58" s="9" t="s">
        <v>91</v>
      </c>
      <c r="C58" s="12" t="s">
        <v>92</v>
      </c>
      <c r="D58" s="12" t="s">
        <v>94</v>
      </c>
      <c r="E58" s="5" t="s">
        <v>93</v>
      </c>
      <c r="F58" s="9" t="s">
        <v>102</v>
      </c>
      <c r="G58" s="7" t="s">
        <v>1</v>
      </c>
      <c r="H58" s="81">
        <v>0</v>
      </c>
      <c r="I58" s="7" t="s">
        <v>2</v>
      </c>
      <c r="J58" s="91" t="s">
        <v>1</v>
      </c>
      <c r="K58" s="8">
        <v>325000</v>
      </c>
      <c r="L58" s="8">
        <v>325000</v>
      </c>
      <c r="M58" s="113"/>
    </row>
    <row r="59" spans="1:13" ht="22.5" customHeight="1" x14ac:dyDescent="0.25">
      <c r="A59" s="147">
        <v>3</v>
      </c>
      <c r="B59" s="9" t="s">
        <v>91</v>
      </c>
      <c r="C59" s="12" t="s">
        <v>92</v>
      </c>
      <c r="D59" s="12" t="s">
        <v>94</v>
      </c>
      <c r="E59" s="5" t="s">
        <v>93</v>
      </c>
      <c r="F59" s="9" t="s">
        <v>103</v>
      </c>
      <c r="G59" s="7" t="s">
        <v>1</v>
      </c>
      <c r="H59" s="81">
        <v>0</v>
      </c>
      <c r="I59" s="7" t="s">
        <v>2</v>
      </c>
      <c r="J59" s="91" t="s">
        <v>1</v>
      </c>
      <c r="K59" s="8">
        <v>212000</v>
      </c>
      <c r="L59" s="8">
        <v>212000</v>
      </c>
      <c r="M59" s="113"/>
    </row>
    <row r="60" spans="1:13" ht="22.5" customHeight="1" x14ac:dyDescent="0.25">
      <c r="A60" s="147">
        <v>4</v>
      </c>
      <c r="B60" s="9" t="s">
        <v>91</v>
      </c>
      <c r="C60" s="12" t="s">
        <v>92</v>
      </c>
      <c r="D60" s="12" t="s">
        <v>94</v>
      </c>
      <c r="E60" s="5" t="s">
        <v>93</v>
      </c>
      <c r="F60" s="9" t="s">
        <v>104</v>
      </c>
      <c r="G60" s="7" t="s">
        <v>1</v>
      </c>
      <c r="H60" s="81">
        <v>0</v>
      </c>
      <c r="I60" s="7" t="s">
        <v>2</v>
      </c>
      <c r="J60" s="91" t="s">
        <v>1</v>
      </c>
      <c r="K60" s="8">
        <v>48000</v>
      </c>
      <c r="L60" s="8">
        <v>48000</v>
      </c>
      <c r="M60" s="113"/>
    </row>
    <row r="61" spans="1:13" ht="22.5" customHeight="1" x14ac:dyDescent="0.25">
      <c r="A61" s="148">
        <v>5</v>
      </c>
      <c r="B61" s="60" t="s">
        <v>91</v>
      </c>
      <c r="C61" s="61" t="s">
        <v>92</v>
      </c>
      <c r="D61" s="61" t="s">
        <v>94</v>
      </c>
      <c r="E61" s="62" t="s">
        <v>93</v>
      </c>
      <c r="F61" s="60" t="s">
        <v>105</v>
      </c>
      <c r="G61" s="63" t="s">
        <v>1</v>
      </c>
      <c r="H61" s="104">
        <v>0</v>
      </c>
      <c r="I61" s="63" t="s">
        <v>2</v>
      </c>
      <c r="J61" s="92" t="s">
        <v>1</v>
      </c>
      <c r="K61" s="69">
        <v>105000</v>
      </c>
      <c r="L61" s="69">
        <v>105000</v>
      </c>
      <c r="M61" s="118"/>
    </row>
    <row r="62" spans="1:13" ht="22.5" customHeight="1" x14ac:dyDescent="0.25">
      <c r="A62" s="147"/>
      <c r="B62" s="9"/>
      <c r="C62" s="55"/>
      <c r="D62" s="55"/>
      <c r="E62" s="55"/>
      <c r="F62" s="55"/>
      <c r="G62" s="55"/>
      <c r="H62" s="206" t="s">
        <v>154</v>
      </c>
      <c r="I62" s="207"/>
      <c r="J62" s="208"/>
      <c r="K62" s="126">
        <f>SUM(K57:K61)</f>
        <v>2480000</v>
      </c>
      <c r="L62" s="126">
        <f>SUM(L57:L61)</f>
        <v>2480000</v>
      </c>
      <c r="M62" s="110"/>
    </row>
    <row r="63" spans="1:13" ht="15" customHeight="1" x14ac:dyDescent="0.25">
      <c r="A63" s="199" t="s">
        <v>155</v>
      </c>
      <c r="B63" s="200"/>
      <c r="C63" s="200"/>
      <c r="D63" s="200"/>
      <c r="E63" s="200"/>
      <c r="F63" s="200"/>
      <c r="G63" s="200"/>
      <c r="H63" s="200"/>
      <c r="I63" s="200"/>
      <c r="J63" s="201"/>
      <c r="K63" s="110">
        <f>+K62</f>
        <v>2480000</v>
      </c>
      <c r="L63" s="110">
        <f>+L62</f>
        <v>2480000</v>
      </c>
      <c r="M63" s="125"/>
    </row>
    <row r="98" spans="12:13" x14ac:dyDescent="0.25">
      <c r="L98" s="102">
        <f>+K98-6485100</f>
        <v>-6485100</v>
      </c>
    </row>
    <row r="101" spans="12:13" x14ac:dyDescent="0.25">
      <c r="M101" s="102">
        <v>1068400</v>
      </c>
    </row>
    <row r="102" spans="12:13" x14ac:dyDescent="0.25">
      <c r="M102" s="102">
        <v>171500</v>
      </c>
    </row>
    <row r="103" spans="12:13" x14ac:dyDescent="0.25">
      <c r="M103" s="102">
        <v>178400</v>
      </c>
    </row>
    <row r="104" spans="12:13" x14ac:dyDescent="0.25">
      <c r="M104" s="102">
        <v>29200</v>
      </c>
    </row>
    <row r="105" spans="12:13" x14ac:dyDescent="0.25">
      <c r="M105" s="102">
        <v>65200</v>
      </c>
    </row>
    <row r="106" spans="12:13" x14ac:dyDescent="0.25">
      <c r="M106" s="102">
        <v>92000</v>
      </c>
    </row>
    <row r="107" spans="12:13" x14ac:dyDescent="0.25">
      <c r="M107" s="102">
        <v>45600</v>
      </c>
    </row>
    <row r="108" spans="12:13" x14ac:dyDescent="0.25">
      <c r="M108" s="102">
        <f>SUM(M101:M107)</f>
        <v>1650300</v>
      </c>
    </row>
    <row r="112" spans="12:13" x14ac:dyDescent="0.25">
      <c r="M112" s="102">
        <v>3328000</v>
      </c>
    </row>
    <row r="113" spans="13:13" x14ac:dyDescent="0.25">
      <c r="M113" s="102">
        <v>4999100</v>
      </c>
    </row>
    <row r="114" spans="13:13" x14ac:dyDescent="0.25">
      <c r="M114" s="102">
        <v>8241200</v>
      </c>
    </row>
    <row r="115" spans="13:13" x14ac:dyDescent="0.25">
      <c r="M115" s="102">
        <v>10394500</v>
      </c>
    </row>
    <row r="116" spans="13:13" x14ac:dyDescent="0.25">
      <c r="M116" s="102">
        <f>SUM(M112:M115)</f>
        <v>26962800</v>
      </c>
    </row>
  </sheetData>
  <mergeCells count="16">
    <mergeCell ref="A26:M26"/>
    <mergeCell ref="A37:M37"/>
    <mergeCell ref="A42:M42"/>
    <mergeCell ref="A2:M2"/>
    <mergeCell ref="A3:M3"/>
    <mergeCell ref="A4:M4"/>
    <mergeCell ref="A5:M5"/>
    <mergeCell ref="A21:M21"/>
    <mergeCell ref="H19:J19"/>
    <mergeCell ref="H35:J35"/>
    <mergeCell ref="H51:J51"/>
    <mergeCell ref="A52:J52"/>
    <mergeCell ref="A63:J63"/>
    <mergeCell ref="A55:M55"/>
    <mergeCell ref="A56:M56"/>
    <mergeCell ref="H62:J62"/>
  </mergeCells>
  <phoneticPr fontId="15" type="noConversion"/>
  <pageMargins left="0.51181102362204722" right="0.51181102362204722" top="0.74803149606299213" bottom="0.55118110236220474" header="0.31496062992125984" footer="0.31496062992125984"/>
  <pageSetup paperSize="14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1"/>
  <sheetViews>
    <sheetView tabSelected="1" topLeftCell="A3" zoomScale="90" zoomScaleNormal="90" workbookViewId="0">
      <selection activeCell="J58" sqref="J58"/>
    </sheetView>
  </sheetViews>
  <sheetFormatPr baseColWidth="10" defaultRowHeight="15" x14ac:dyDescent="0.25"/>
  <cols>
    <col min="1" max="1" width="3.42578125" customWidth="1"/>
    <col min="2" max="2" width="29.5703125" customWidth="1"/>
    <col min="3" max="3" width="14.140625" customWidth="1"/>
    <col min="4" max="4" width="36.42578125" customWidth="1"/>
    <col min="5" max="5" width="19.85546875" customWidth="1"/>
    <col min="6" max="6" width="39.28515625" customWidth="1"/>
    <col min="7" max="7" width="12.140625" customWidth="1"/>
    <col min="8" max="8" width="12.42578125" customWidth="1"/>
    <col min="9" max="9" width="23.28515625" customWidth="1"/>
    <col min="10" max="10" width="24.85546875" customWidth="1"/>
    <col min="11" max="11" width="24.7109375" style="192" customWidth="1"/>
    <col min="12" max="12" width="15.28515625" style="168" customWidth="1"/>
    <col min="18" max="18" width="14" bestFit="1" customWidth="1"/>
  </cols>
  <sheetData>
    <row r="1" spans="1:12" ht="15.75" thickBo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170"/>
      <c r="L1" s="153"/>
    </row>
    <row r="2" spans="1:12" ht="26.25" customHeight="1" thickTop="1" x14ac:dyDescent="0.25">
      <c r="A2" s="222" t="s">
        <v>73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4"/>
    </row>
    <row r="3" spans="1:12" ht="22.5" customHeight="1" x14ac:dyDescent="0.25">
      <c r="A3" s="225" t="s">
        <v>72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7"/>
    </row>
    <row r="4" spans="1:12" ht="24.75" customHeight="1" thickBot="1" x14ac:dyDescent="0.3">
      <c r="A4" s="228" t="s">
        <v>89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30"/>
    </row>
    <row r="5" spans="1:12" ht="24.75" customHeight="1" thickTop="1" x14ac:dyDescent="0.25">
      <c r="A5" s="231" t="s">
        <v>88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</row>
    <row r="6" spans="1:12" ht="33" customHeight="1" x14ac:dyDescent="0.25">
      <c r="A6" s="29" t="s">
        <v>27</v>
      </c>
      <c r="B6" s="36" t="s">
        <v>26</v>
      </c>
      <c r="C6" s="36" t="s">
        <v>25</v>
      </c>
      <c r="D6" s="36" t="s">
        <v>24</v>
      </c>
      <c r="E6" s="36" t="s">
        <v>23</v>
      </c>
      <c r="F6" s="36" t="s">
        <v>77</v>
      </c>
      <c r="G6" s="36" t="s">
        <v>85</v>
      </c>
      <c r="H6" s="36" t="s">
        <v>76</v>
      </c>
      <c r="I6" s="36" t="s">
        <v>69</v>
      </c>
      <c r="J6" s="36" t="s">
        <v>18</v>
      </c>
      <c r="K6" s="171" t="s">
        <v>75</v>
      </c>
      <c r="L6" s="154" t="s">
        <v>87</v>
      </c>
    </row>
    <row r="7" spans="1:12" ht="12" customHeight="1" x14ac:dyDescent="0.25">
      <c r="A7" s="47"/>
      <c r="B7" s="9" t="s">
        <v>1</v>
      </c>
      <c r="C7" s="9" t="s">
        <v>1</v>
      </c>
      <c r="D7" s="9" t="s">
        <v>1</v>
      </c>
      <c r="E7" s="9" t="s">
        <v>1</v>
      </c>
      <c r="F7" s="9" t="s">
        <v>1</v>
      </c>
      <c r="G7" s="9" t="s">
        <v>1</v>
      </c>
      <c r="H7" s="9" t="s">
        <v>1</v>
      </c>
      <c r="I7" s="9" t="s">
        <v>1</v>
      </c>
      <c r="J7" s="9" t="s">
        <v>1</v>
      </c>
      <c r="K7" s="172" t="s">
        <v>1</v>
      </c>
      <c r="L7" s="155" t="s">
        <v>1</v>
      </c>
    </row>
    <row r="8" spans="1:12" ht="12" customHeight="1" x14ac:dyDescent="0.25">
      <c r="A8" s="28"/>
      <c r="B8" s="29" t="s">
        <v>31</v>
      </c>
      <c r="C8" s="53"/>
      <c r="D8" s="52"/>
      <c r="E8" s="23"/>
      <c r="F8" s="23"/>
      <c r="G8" s="23"/>
      <c r="H8" s="23"/>
      <c r="I8" s="23"/>
      <c r="J8" s="22"/>
      <c r="K8" s="173"/>
      <c r="L8" s="156"/>
    </row>
    <row r="9" spans="1:12" x14ac:dyDescent="0.25">
      <c r="A9" s="46"/>
      <c r="B9" s="49"/>
      <c r="C9" s="51"/>
      <c r="D9" s="50"/>
      <c r="E9" s="49"/>
      <c r="F9" s="49"/>
      <c r="G9" s="49"/>
      <c r="H9" s="49"/>
      <c r="I9" s="49"/>
      <c r="J9" s="48"/>
      <c r="K9" s="174"/>
      <c r="L9" s="157"/>
    </row>
    <row r="10" spans="1:12" ht="22.5" customHeight="1" x14ac:dyDescent="0.25">
      <c r="A10" s="219" t="s">
        <v>86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1"/>
    </row>
    <row r="11" spans="1:12" ht="33.75" customHeight="1" x14ac:dyDescent="0.25">
      <c r="A11" s="29" t="str">
        <f>+A$6</f>
        <v xml:space="preserve">No. </v>
      </c>
      <c r="B11" s="35" t="str">
        <f>+B$6</f>
        <v xml:space="preserve">NOMBRE O RAZON SOCIAL </v>
      </c>
      <c r="C11" s="35" t="str">
        <f>+C$6</f>
        <v xml:space="preserve">Nit. ó Cédula de ciudadania </v>
      </c>
      <c r="D11" s="35" t="str">
        <f>+D$6</f>
        <v xml:space="preserve">Dirección de Notificación </v>
      </c>
      <c r="E11" s="35" t="str">
        <f>+E$6</f>
        <v>Ciudad - Municipio</v>
      </c>
      <c r="F11" s="36" t="s">
        <v>77</v>
      </c>
      <c r="G11" s="36" t="s">
        <v>85</v>
      </c>
      <c r="H11" s="36" t="s">
        <v>76</v>
      </c>
      <c r="I11" s="36" t="s">
        <v>69</v>
      </c>
      <c r="J11" s="35" t="str">
        <f>+J$6</f>
        <v xml:space="preserve">Saldo de Capital por Pagar </v>
      </c>
      <c r="K11" s="171" t="s">
        <v>75</v>
      </c>
      <c r="L11" s="158" t="str">
        <f>+L$6</f>
        <v>Participación Derechos de voto %</v>
      </c>
    </row>
    <row r="12" spans="1:12" ht="19.5" customHeight="1" x14ac:dyDescent="0.25">
      <c r="A12" s="31">
        <v>1</v>
      </c>
      <c r="B12" s="9" t="s">
        <v>68</v>
      </c>
      <c r="C12" s="5" t="s">
        <v>67</v>
      </c>
      <c r="D12" s="12" t="s">
        <v>66</v>
      </c>
      <c r="E12" s="5" t="s">
        <v>65</v>
      </c>
      <c r="F12" s="9" t="s">
        <v>52</v>
      </c>
      <c r="G12" s="7" t="s">
        <v>1</v>
      </c>
      <c r="H12" s="7" t="s">
        <v>2</v>
      </c>
      <c r="I12" s="7" t="s">
        <v>1</v>
      </c>
      <c r="J12" s="11">
        <f>+'PROYECTO DE CALIFICACION'!O7</f>
        <v>30065800</v>
      </c>
      <c r="K12" s="175">
        <f>+'PROYECTO DE CALIFICACION'!P7</f>
        <v>30065800</v>
      </c>
      <c r="L12" s="155">
        <f t="shared" ref="L12:L23" si="0">(K12*100%)/$K$52</f>
        <v>4.5195334688917337E-3</v>
      </c>
    </row>
    <row r="13" spans="1:12" ht="16.5" customHeight="1" x14ac:dyDescent="0.25">
      <c r="A13" s="31">
        <v>2</v>
      </c>
      <c r="B13" s="9" t="s">
        <v>64</v>
      </c>
      <c r="C13" s="12" t="s">
        <v>63</v>
      </c>
      <c r="D13" s="12" t="s">
        <v>62</v>
      </c>
      <c r="E13" s="5" t="s">
        <v>61</v>
      </c>
      <c r="F13" s="9" t="s">
        <v>52</v>
      </c>
      <c r="G13" s="7" t="s">
        <v>1</v>
      </c>
      <c r="H13" s="7" t="s">
        <v>2</v>
      </c>
      <c r="I13" s="7" t="s">
        <v>1</v>
      </c>
      <c r="J13" s="11">
        <v>71140400</v>
      </c>
      <c r="K13" s="175">
        <f t="shared" ref="K13:K15" si="1">J13*1.02/100+J13</f>
        <v>71866032.079999998</v>
      </c>
      <c r="L13" s="155">
        <f t="shared" si="0"/>
        <v>1.0803003321448524E-2</v>
      </c>
    </row>
    <row r="14" spans="1:12" ht="18" customHeight="1" x14ac:dyDescent="0.25">
      <c r="A14" s="31">
        <v>3</v>
      </c>
      <c r="B14" s="9" t="s">
        <v>60</v>
      </c>
      <c r="C14" s="12" t="s">
        <v>59</v>
      </c>
      <c r="D14" s="12" t="s">
        <v>58</v>
      </c>
      <c r="E14" s="5" t="s">
        <v>57</v>
      </c>
      <c r="F14" s="9" t="s">
        <v>52</v>
      </c>
      <c r="G14" s="7" t="s">
        <v>1</v>
      </c>
      <c r="H14" s="7" t="s">
        <v>2</v>
      </c>
      <c r="I14" s="7" t="s">
        <v>1</v>
      </c>
      <c r="J14" s="11">
        <v>182364640</v>
      </c>
      <c r="K14" s="175">
        <f t="shared" si="1"/>
        <v>184224759.32800001</v>
      </c>
      <c r="L14" s="155">
        <f t="shared" si="0"/>
        <v>2.7692925702340224E-2</v>
      </c>
    </row>
    <row r="15" spans="1:12" ht="18.75" customHeight="1" x14ac:dyDescent="0.25">
      <c r="A15" s="31">
        <v>4</v>
      </c>
      <c r="B15" s="9" t="s">
        <v>56</v>
      </c>
      <c r="C15" s="12" t="s">
        <v>55</v>
      </c>
      <c r="D15" s="12" t="s">
        <v>54</v>
      </c>
      <c r="E15" s="5" t="s">
        <v>53</v>
      </c>
      <c r="F15" s="9" t="s">
        <v>52</v>
      </c>
      <c r="G15" s="7" t="s">
        <v>1</v>
      </c>
      <c r="H15" s="7" t="s">
        <v>2</v>
      </c>
      <c r="I15" s="7" t="s">
        <v>1</v>
      </c>
      <c r="J15" s="11">
        <v>1793683</v>
      </c>
      <c r="K15" s="175">
        <f t="shared" si="1"/>
        <v>1811978.5666</v>
      </c>
      <c r="L15" s="155">
        <f t="shared" si="0"/>
        <v>2.7237917423328731E-4</v>
      </c>
    </row>
    <row r="16" spans="1:12" ht="18.75" customHeight="1" x14ac:dyDescent="0.25">
      <c r="A16" s="31">
        <v>5</v>
      </c>
      <c r="B16" s="9" t="s">
        <v>91</v>
      </c>
      <c r="C16" s="12" t="s">
        <v>92</v>
      </c>
      <c r="D16" s="12" t="s">
        <v>94</v>
      </c>
      <c r="E16" s="5" t="s">
        <v>93</v>
      </c>
      <c r="F16" s="9" t="s">
        <v>101</v>
      </c>
      <c r="G16" s="7" t="s">
        <v>1</v>
      </c>
      <c r="H16" s="7" t="s">
        <v>2</v>
      </c>
      <c r="I16" s="7" t="s">
        <v>1</v>
      </c>
      <c r="J16" s="11">
        <v>1526000</v>
      </c>
      <c r="K16" s="176">
        <v>1526000</v>
      </c>
      <c r="L16" s="155">
        <f t="shared" si="0"/>
        <v>2.2939047268087949E-4</v>
      </c>
    </row>
    <row r="17" spans="1:14" ht="18" customHeight="1" x14ac:dyDescent="0.25">
      <c r="A17" s="31">
        <v>6</v>
      </c>
      <c r="B17" s="9" t="s">
        <v>91</v>
      </c>
      <c r="C17" s="12" t="s">
        <v>97</v>
      </c>
      <c r="D17" s="12" t="s">
        <v>94</v>
      </c>
      <c r="E17" s="5" t="s">
        <v>93</v>
      </c>
      <c r="F17" s="9" t="s">
        <v>102</v>
      </c>
      <c r="G17" s="7" t="s">
        <v>1</v>
      </c>
      <c r="H17" s="7" t="s">
        <v>2</v>
      </c>
      <c r="I17" s="7" t="s">
        <v>1</v>
      </c>
      <c r="J17" s="11">
        <v>751000</v>
      </c>
      <c r="K17" s="176">
        <v>751000</v>
      </c>
      <c r="L17" s="155">
        <f t="shared" si="0"/>
        <v>1.1289137941241185E-4</v>
      </c>
    </row>
    <row r="18" spans="1:14" ht="17.25" customHeight="1" x14ac:dyDescent="0.25">
      <c r="A18" s="31">
        <v>7</v>
      </c>
      <c r="B18" s="9" t="s">
        <v>91</v>
      </c>
      <c r="C18" s="12" t="s">
        <v>98</v>
      </c>
      <c r="D18" s="12" t="s">
        <v>94</v>
      </c>
      <c r="E18" s="5" t="s">
        <v>93</v>
      </c>
      <c r="F18" s="9" t="s">
        <v>103</v>
      </c>
      <c r="G18" s="7" t="s">
        <v>1</v>
      </c>
      <c r="H18" s="7" t="s">
        <v>2</v>
      </c>
      <c r="I18" s="7" t="s">
        <v>1</v>
      </c>
      <c r="J18" s="11">
        <v>274000</v>
      </c>
      <c r="K18" s="176">
        <v>274000</v>
      </c>
      <c r="L18" s="155">
        <f t="shared" si="0"/>
        <v>4.1188066523303392E-5</v>
      </c>
    </row>
    <row r="19" spans="1:14" ht="17.25" customHeight="1" x14ac:dyDescent="0.25">
      <c r="A19" s="31">
        <v>8</v>
      </c>
      <c r="B19" s="9" t="s">
        <v>91</v>
      </c>
      <c r="C19" s="12" t="s">
        <v>99</v>
      </c>
      <c r="D19" s="12" t="s">
        <v>94</v>
      </c>
      <c r="E19" s="5" t="s">
        <v>93</v>
      </c>
      <c r="F19" s="9" t="s">
        <v>104</v>
      </c>
      <c r="G19" s="7" t="s">
        <v>1</v>
      </c>
      <c r="H19" s="7" t="s">
        <v>2</v>
      </c>
      <c r="I19" s="7" t="s">
        <v>1</v>
      </c>
      <c r="J19" s="11">
        <v>107000</v>
      </c>
      <c r="K19" s="176">
        <v>107000</v>
      </c>
      <c r="L19" s="155">
        <f t="shared" si="0"/>
        <v>1.6084390941581981E-5</v>
      </c>
    </row>
    <row r="20" spans="1:14" ht="15" customHeight="1" x14ac:dyDescent="0.25">
      <c r="A20" s="31">
        <v>9</v>
      </c>
      <c r="B20" s="9" t="s">
        <v>91</v>
      </c>
      <c r="C20" s="12" t="s">
        <v>100</v>
      </c>
      <c r="D20" s="12" t="s">
        <v>94</v>
      </c>
      <c r="E20" s="5" t="s">
        <v>93</v>
      </c>
      <c r="F20" s="9" t="s">
        <v>105</v>
      </c>
      <c r="G20" s="7" t="s">
        <v>1</v>
      </c>
      <c r="H20" s="7" t="s">
        <v>2</v>
      </c>
      <c r="I20" s="7" t="s">
        <v>1</v>
      </c>
      <c r="J20" s="11">
        <v>432000</v>
      </c>
      <c r="K20" s="176">
        <v>432000</v>
      </c>
      <c r="L20" s="155">
        <f t="shared" si="0"/>
        <v>6.4938849409003889E-5</v>
      </c>
    </row>
    <row r="21" spans="1:14" ht="15.75" customHeight="1" x14ac:dyDescent="0.25">
      <c r="A21" s="31">
        <v>10</v>
      </c>
      <c r="B21" s="9" t="s">
        <v>91</v>
      </c>
      <c r="C21" s="12" t="s">
        <v>92</v>
      </c>
      <c r="D21" s="12" t="s">
        <v>94</v>
      </c>
      <c r="E21" s="5" t="s">
        <v>93</v>
      </c>
      <c r="F21" s="9" t="s">
        <v>106</v>
      </c>
      <c r="G21" s="7" t="s">
        <v>1</v>
      </c>
      <c r="H21" s="7" t="s">
        <v>2</v>
      </c>
      <c r="I21" s="7" t="s">
        <v>1</v>
      </c>
      <c r="J21" s="4">
        <v>778000</v>
      </c>
      <c r="K21" s="177">
        <v>778000</v>
      </c>
      <c r="L21" s="155">
        <f t="shared" si="0"/>
        <v>1.1695005750047459E-4</v>
      </c>
    </row>
    <row r="22" spans="1:14" ht="17.25" customHeight="1" x14ac:dyDescent="0.25">
      <c r="A22" s="31">
        <v>11</v>
      </c>
      <c r="B22" s="9" t="s">
        <v>91</v>
      </c>
      <c r="C22" s="12" t="s">
        <v>97</v>
      </c>
      <c r="D22" s="12" t="s">
        <v>94</v>
      </c>
      <c r="E22" s="5" t="s">
        <v>93</v>
      </c>
      <c r="F22" s="9" t="s">
        <v>107</v>
      </c>
      <c r="G22" s="7" t="s">
        <v>1</v>
      </c>
      <c r="H22" s="7" t="s">
        <v>2</v>
      </c>
      <c r="I22" s="7" t="s">
        <v>1</v>
      </c>
      <c r="J22" s="4">
        <v>421000</v>
      </c>
      <c r="K22" s="177">
        <v>421000</v>
      </c>
      <c r="L22" s="155">
        <f t="shared" si="0"/>
        <v>6.3285313891644991E-5</v>
      </c>
    </row>
    <row r="23" spans="1:14" ht="15" customHeight="1" x14ac:dyDescent="0.25">
      <c r="A23" s="59">
        <v>12</v>
      </c>
      <c r="B23" s="60" t="s">
        <v>91</v>
      </c>
      <c r="C23" s="61" t="s">
        <v>98</v>
      </c>
      <c r="D23" s="61" t="s">
        <v>94</v>
      </c>
      <c r="E23" s="62" t="s">
        <v>93</v>
      </c>
      <c r="F23" s="60" t="s">
        <v>108</v>
      </c>
      <c r="G23" s="63" t="s">
        <v>1</v>
      </c>
      <c r="H23" s="63" t="s">
        <v>2</v>
      </c>
      <c r="I23" s="63" t="s">
        <v>1</v>
      </c>
      <c r="J23" s="70">
        <v>421000</v>
      </c>
      <c r="K23" s="178">
        <v>421000</v>
      </c>
      <c r="L23" s="155">
        <f t="shared" si="0"/>
        <v>6.3285313891644991E-5</v>
      </c>
    </row>
    <row r="24" spans="1:14" ht="20.25" customHeight="1" x14ac:dyDescent="0.25">
      <c r="A24" s="76"/>
      <c r="B24" s="77" t="s">
        <v>31</v>
      </c>
      <c r="C24" s="30"/>
      <c r="D24" s="28"/>
      <c r="E24" s="28"/>
      <c r="F24" s="28"/>
      <c r="G24" s="28"/>
      <c r="H24" s="28"/>
      <c r="I24" s="28"/>
      <c r="J24" s="44">
        <f>SUM(J12:J23)</f>
        <v>290074523</v>
      </c>
      <c r="K24" s="179">
        <f>SUM(K12:K23)</f>
        <v>292678569.97460002</v>
      </c>
      <c r="L24" s="159">
        <f>SUM(L12:L23)</f>
        <v>4.3995855511164722E-2</v>
      </c>
    </row>
    <row r="25" spans="1:14" ht="21" customHeight="1" x14ac:dyDescent="0.25">
      <c r="A25" s="46"/>
      <c r="B25" s="39"/>
      <c r="C25" s="38"/>
      <c r="D25" s="38"/>
      <c r="E25" s="38"/>
      <c r="F25" s="38"/>
      <c r="G25" s="38"/>
      <c r="H25" s="38"/>
      <c r="I25" s="38"/>
      <c r="J25" s="37"/>
      <c r="K25" s="180"/>
      <c r="L25" s="160"/>
    </row>
    <row r="26" spans="1:14" ht="30" customHeight="1" x14ac:dyDescent="0.25">
      <c r="A26" s="219" t="s">
        <v>84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1"/>
    </row>
    <row r="27" spans="1:14" ht="30.75" customHeight="1" x14ac:dyDescent="0.25">
      <c r="A27" s="28" t="s">
        <v>27</v>
      </c>
      <c r="B27" s="35" t="str">
        <f>+B$6</f>
        <v xml:space="preserve">NOMBRE O RAZON SOCIAL </v>
      </c>
      <c r="C27" s="35" t="str">
        <f>+C$6</f>
        <v xml:space="preserve">Nit. ó Cédula de ciudadania </v>
      </c>
      <c r="D27" s="35" t="str">
        <f>+D$6</f>
        <v xml:space="preserve">Dirección de Notificación </v>
      </c>
      <c r="E27" s="35" t="str">
        <f>+E$6</f>
        <v>Ciudad - Municipio</v>
      </c>
      <c r="F27" s="36" t="s">
        <v>77</v>
      </c>
      <c r="G27" s="36" t="s">
        <v>83</v>
      </c>
      <c r="H27" s="36" t="s">
        <v>76</v>
      </c>
      <c r="I27" s="36" t="s">
        <v>69</v>
      </c>
      <c r="J27" s="35" t="str">
        <f>+J$6</f>
        <v xml:space="preserve">Saldo de Capital por Pagar </v>
      </c>
      <c r="K27" s="171" t="s">
        <v>75</v>
      </c>
      <c r="L27" s="158" t="str">
        <f>+L$6</f>
        <v>Participación Derechos de voto %</v>
      </c>
    </row>
    <row r="28" spans="1:14" ht="16.5" customHeight="1" x14ac:dyDescent="0.25">
      <c r="A28" s="10">
        <v>1</v>
      </c>
      <c r="B28" s="9" t="s">
        <v>49</v>
      </c>
      <c r="C28" s="13" t="s">
        <v>48</v>
      </c>
      <c r="D28" s="12" t="s">
        <v>47</v>
      </c>
      <c r="E28" s="10" t="s">
        <v>9</v>
      </c>
      <c r="F28" s="10" t="s">
        <v>46</v>
      </c>
      <c r="G28" s="7" t="s">
        <v>159</v>
      </c>
      <c r="H28" s="10" t="s">
        <v>2</v>
      </c>
      <c r="I28" s="10" t="s">
        <v>44</v>
      </c>
      <c r="J28" s="11">
        <v>495237031</v>
      </c>
      <c r="K28" s="181">
        <v>503248303</v>
      </c>
      <c r="L28" s="161">
        <f>(K28*100%)/$K$52</f>
        <v>7.5648994823735549E-2</v>
      </c>
    </row>
    <row r="29" spans="1:14" ht="15.75" customHeight="1" x14ac:dyDescent="0.25">
      <c r="A29" s="45"/>
      <c r="B29" s="28"/>
      <c r="C29" s="28"/>
      <c r="D29" s="28"/>
      <c r="E29" s="28"/>
      <c r="F29" s="28"/>
      <c r="G29" s="28"/>
      <c r="H29" s="28"/>
      <c r="I29" s="44"/>
      <c r="J29" s="22">
        <f>SUM(J28:J28)</f>
        <v>495237031</v>
      </c>
      <c r="K29" s="173">
        <f>SUM(K28:K28)</f>
        <v>503248303</v>
      </c>
      <c r="L29" s="156">
        <f>SUM(L28:L28)</f>
        <v>7.5648994823735549E-2</v>
      </c>
      <c r="N29" s="168"/>
    </row>
    <row r="30" spans="1:14" ht="17.25" customHeight="1" x14ac:dyDescent="0.25">
      <c r="A30" s="43"/>
      <c r="B30" s="39"/>
      <c r="C30" s="38"/>
      <c r="D30" s="38"/>
      <c r="E30" s="38"/>
      <c r="F30" s="38"/>
      <c r="G30" s="38"/>
      <c r="H30" s="38"/>
      <c r="I30" s="38"/>
      <c r="J30" s="37"/>
      <c r="K30" s="180"/>
      <c r="L30" s="160"/>
    </row>
    <row r="31" spans="1:14" ht="23.25" customHeight="1" x14ac:dyDescent="0.25">
      <c r="A31" s="219" t="s">
        <v>82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</row>
    <row r="32" spans="1:14" ht="34.5" customHeight="1" x14ac:dyDescent="0.25">
      <c r="A32" s="28" t="s">
        <v>27</v>
      </c>
      <c r="B32" s="35" t="str">
        <f>+B$6</f>
        <v xml:space="preserve">NOMBRE O RAZON SOCIAL </v>
      </c>
      <c r="C32" s="35" t="str">
        <f>+C$6</f>
        <v xml:space="preserve">Nit. ó Cédula de ciudadania </v>
      </c>
      <c r="D32" s="35" t="str">
        <f>+D$6</f>
        <v xml:space="preserve">Dirección de Notificación </v>
      </c>
      <c r="E32" s="35" t="str">
        <f>+E$6</f>
        <v>Ciudad - Municipio</v>
      </c>
      <c r="F32" s="36" t="s">
        <v>77</v>
      </c>
      <c r="G32" s="36" t="s">
        <v>20</v>
      </c>
      <c r="H32" s="36" t="s">
        <v>76</v>
      </c>
      <c r="I32" s="36" t="s">
        <v>69</v>
      </c>
      <c r="J32" s="35" t="str">
        <f>+J$6</f>
        <v xml:space="preserve">Saldo de Capital por Pagar </v>
      </c>
      <c r="K32" s="171" t="s">
        <v>75</v>
      </c>
      <c r="L32" s="158" t="str">
        <f>+L$6</f>
        <v>Participación Derechos de voto %</v>
      </c>
    </row>
    <row r="33" spans="1:14" ht="23.25" customHeight="1" x14ac:dyDescent="0.25">
      <c r="A33" s="42">
        <v>1</v>
      </c>
      <c r="B33" s="9" t="s">
        <v>81</v>
      </c>
      <c r="C33" s="8">
        <v>91214486</v>
      </c>
      <c r="D33" s="7" t="s">
        <v>80</v>
      </c>
      <c r="E33" s="9" t="s">
        <v>9</v>
      </c>
      <c r="F33" s="6" t="s">
        <v>79</v>
      </c>
      <c r="G33" s="5" t="s">
        <v>1</v>
      </c>
      <c r="H33" s="6" t="s">
        <v>29</v>
      </c>
      <c r="I33" s="6" t="s">
        <v>1</v>
      </c>
      <c r="J33" s="11">
        <v>2857602383</v>
      </c>
      <c r="K33" s="176">
        <v>2857602383</v>
      </c>
      <c r="L33" s="162">
        <f>(K33*100%)/$K$52</f>
        <v>0.42955882134362883</v>
      </c>
    </row>
    <row r="34" spans="1:14" ht="17.25" customHeight="1" x14ac:dyDescent="0.25">
      <c r="A34" s="41"/>
      <c r="B34" s="29" t="s">
        <v>31</v>
      </c>
      <c r="C34" s="28"/>
      <c r="D34" s="28"/>
      <c r="E34" s="28"/>
      <c r="F34" s="28"/>
      <c r="G34" s="28"/>
      <c r="H34" s="28"/>
      <c r="I34" s="28"/>
      <c r="J34" s="173">
        <f>SUM(J33)</f>
        <v>2857602383</v>
      </c>
      <c r="K34" s="173">
        <f>SUM(K33)</f>
        <v>2857602383</v>
      </c>
      <c r="L34" s="156">
        <f>SUM(L33)</f>
        <v>0.42955882134362883</v>
      </c>
      <c r="N34" s="168"/>
    </row>
    <row r="35" spans="1:14" ht="16.5" customHeight="1" x14ac:dyDescent="0.25">
      <c r="A35" s="40"/>
      <c r="B35" s="39"/>
      <c r="C35" s="38"/>
      <c r="D35" s="38"/>
      <c r="E35" s="38"/>
      <c r="F35" s="38"/>
      <c r="G35" s="38"/>
      <c r="H35" s="38"/>
      <c r="I35" s="38"/>
      <c r="J35" s="37"/>
      <c r="K35" s="180"/>
      <c r="L35" s="163"/>
    </row>
    <row r="36" spans="1:14" ht="24.75" customHeight="1" x14ac:dyDescent="0.25">
      <c r="A36" s="219" t="s">
        <v>78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1"/>
    </row>
    <row r="37" spans="1:14" ht="32.25" customHeight="1" x14ac:dyDescent="0.25">
      <c r="A37" s="28" t="s">
        <v>27</v>
      </c>
      <c r="B37" s="35" t="str">
        <f>+B$6</f>
        <v xml:space="preserve">NOMBRE O RAZON SOCIAL </v>
      </c>
      <c r="C37" s="35" t="str">
        <f>+C$6</f>
        <v xml:space="preserve">Nit. ó Cédula de ciudadania </v>
      </c>
      <c r="D37" s="35" t="str">
        <f>+D$6</f>
        <v xml:space="preserve">Dirección de Notificación </v>
      </c>
      <c r="E37" s="35" t="str">
        <f>+E$6</f>
        <v>Ciudad - Municipio</v>
      </c>
      <c r="F37" s="36" t="s">
        <v>77</v>
      </c>
      <c r="G37" s="36" t="s">
        <v>20</v>
      </c>
      <c r="H37" s="36" t="s">
        <v>76</v>
      </c>
      <c r="I37" s="36" t="s">
        <v>69</v>
      </c>
      <c r="J37" s="35" t="str">
        <f>+J$6</f>
        <v xml:space="preserve">Saldo de Capital por Pagar </v>
      </c>
      <c r="K37" s="171" t="s">
        <v>75</v>
      </c>
      <c r="L37" s="158" t="str">
        <f>+L$6</f>
        <v>Participación Derechos de voto %</v>
      </c>
    </row>
    <row r="38" spans="1:14" ht="22.5" customHeight="1" x14ac:dyDescent="0.25">
      <c r="A38" s="10">
        <v>1</v>
      </c>
      <c r="B38" s="9" t="s">
        <v>15</v>
      </c>
      <c r="C38" s="5" t="s">
        <v>14</v>
      </c>
      <c r="D38" s="12" t="s">
        <v>13</v>
      </c>
      <c r="E38" s="5" t="s">
        <v>9</v>
      </c>
      <c r="F38" s="5" t="s">
        <v>12</v>
      </c>
      <c r="G38" s="7" t="s">
        <v>1</v>
      </c>
      <c r="H38" s="6" t="s">
        <v>2</v>
      </c>
      <c r="I38" s="5" t="s">
        <v>1</v>
      </c>
      <c r="J38" s="14">
        <v>230000000</v>
      </c>
      <c r="K38" s="182">
        <f>J38*1.02/100+J38</f>
        <v>232346000</v>
      </c>
      <c r="L38" s="155">
        <f>(K38*100%)/$K$52</f>
        <v>3.4926578483297263E-2</v>
      </c>
      <c r="N38" s="168"/>
    </row>
    <row r="39" spans="1:14" ht="24" customHeight="1" x14ac:dyDescent="0.25">
      <c r="A39" s="10">
        <v>2</v>
      </c>
      <c r="B39" s="9" t="s">
        <v>11</v>
      </c>
      <c r="C39" s="13">
        <v>5773883</v>
      </c>
      <c r="D39" s="12" t="s">
        <v>10</v>
      </c>
      <c r="E39" s="5" t="s">
        <v>9</v>
      </c>
      <c r="F39" s="5" t="s">
        <v>8</v>
      </c>
      <c r="G39" s="7" t="s">
        <v>1</v>
      </c>
      <c r="H39" s="6" t="s">
        <v>2</v>
      </c>
      <c r="I39" s="5" t="s">
        <v>1</v>
      </c>
      <c r="J39" s="11">
        <v>300000000</v>
      </c>
      <c r="K39" s="182">
        <f t="shared" ref="K39:K48" si="2">J39*1.02/100+J39</f>
        <v>303060000</v>
      </c>
      <c r="L39" s="155">
        <f>(K39*100%)/$K$52</f>
        <v>4.5556406717344254E-2</v>
      </c>
      <c r="N39" s="168"/>
    </row>
    <row r="40" spans="1:14" ht="24" customHeight="1" x14ac:dyDescent="0.25">
      <c r="A40" s="10">
        <v>3</v>
      </c>
      <c r="B40" s="9" t="s">
        <v>7</v>
      </c>
      <c r="C40" s="8" t="s">
        <v>6</v>
      </c>
      <c r="D40" s="5" t="s">
        <v>5</v>
      </c>
      <c r="E40" s="5" t="s">
        <v>4</v>
      </c>
      <c r="F40" s="5" t="s">
        <v>3</v>
      </c>
      <c r="G40" s="7" t="s">
        <v>1</v>
      </c>
      <c r="H40" s="6" t="s">
        <v>2</v>
      </c>
      <c r="I40" s="5" t="s">
        <v>1</v>
      </c>
      <c r="J40" s="4">
        <v>49277594</v>
      </c>
      <c r="K40" s="182">
        <f t="shared" si="2"/>
        <v>49780225.458800003</v>
      </c>
      <c r="L40" s="155">
        <f>(K40*100%)/$K$52</f>
        <v>7.48303371438721E-3</v>
      </c>
    </row>
    <row r="41" spans="1:14" ht="25.5" customHeight="1" x14ac:dyDescent="0.25">
      <c r="A41" s="78"/>
      <c r="B41" s="60" t="s">
        <v>7</v>
      </c>
      <c r="C41" s="69" t="s">
        <v>6</v>
      </c>
      <c r="D41" s="62" t="s">
        <v>5</v>
      </c>
      <c r="E41" s="62" t="s">
        <v>4</v>
      </c>
      <c r="F41" s="62" t="s">
        <v>109</v>
      </c>
      <c r="G41" s="60" t="s">
        <v>1</v>
      </c>
      <c r="H41" s="60" t="s">
        <v>2</v>
      </c>
      <c r="I41" s="62" t="s">
        <v>1</v>
      </c>
      <c r="J41" s="70">
        <v>1411200</v>
      </c>
      <c r="K41" s="183">
        <v>1425594</v>
      </c>
      <c r="L41" s="155">
        <f>(K41*100%)/$K$52</f>
        <v>2.1429730112124882E-4</v>
      </c>
    </row>
    <row r="42" spans="1:14" s="66" customFormat="1" ht="29.25" customHeight="1" x14ac:dyDescent="0.25">
      <c r="A42" s="141"/>
      <c r="B42" s="58"/>
      <c r="C42" s="93"/>
      <c r="D42" s="58"/>
      <c r="E42" s="58"/>
      <c r="F42" s="58"/>
      <c r="G42" s="58"/>
      <c r="H42" s="58"/>
      <c r="I42" s="58" t="s">
        <v>111</v>
      </c>
      <c r="J42" s="103">
        <v>50688794</v>
      </c>
      <c r="K42" s="184">
        <f>SUM(K40:K41)</f>
        <v>51205819.458800003</v>
      </c>
      <c r="L42" s="164">
        <f>SUM(L40:L41)</f>
        <v>7.6973310155084591E-3</v>
      </c>
      <c r="N42" s="169"/>
    </row>
    <row r="43" spans="1:14" ht="26.25" customHeight="1" x14ac:dyDescent="0.25">
      <c r="A43" s="26">
        <v>4</v>
      </c>
      <c r="B43" s="7" t="s">
        <v>43</v>
      </c>
      <c r="C43" s="12" t="s">
        <v>35</v>
      </c>
      <c r="D43" s="12" t="s">
        <v>42</v>
      </c>
      <c r="E43" s="12" t="s">
        <v>9</v>
      </c>
      <c r="F43" s="12" t="s">
        <v>33</v>
      </c>
      <c r="G43" s="7" t="s">
        <v>1</v>
      </c>
      <c r="H43" s="7" t="s">
        <v>2</v>
      </c>
      <c r="I43" s="12" t="s">
        <v>32</v>
      </c>
      <c r="J43" s="82">
        <v>950000000</v>
      </c>
      <c r="K43" s="185">
        <f t="shared" si="2"/>
        <v>959690000</v>
      </c>
      <c r="L43" s="165">
        <f>(K43*100%)/$K$52</f>
        <v>0.14426195460492347</v>
      </c>
      <c r="N43" s="168"/>
    </row>
    <row r="44" spans="1:14" ht="26.25" customHeight="1" x14ac:dyDescent="0.25">
      <c r="A44" s="10">
        <v>5</v>
      </c>
      <c r="B44" s="9" t="s">
        <v>41</v>
      </c>
      <c r="C44" s="5" t="s">
        <v>35</v>
      </c>
      <c r="D44" s="12" t="s">
        <v>40</v>
      </c>
      <c r="E44" s="5" t="s">
        <v>9</v>
      </c>
      <c r="F44" s="5" t="s">
        <v>33</v>
      </c>
      <c r="G44" s="7" t="s">
        <v>1</v>
      </c>
      <c r="H44" s="6" t="s">
        <v>2</v>
      </c>
      <c r="I44" s="5" t="s">
        <v>32</v>
      </c>
      <c r="J44" s="24">
        <v>200000000</v>
      </c>
      <c r="K44" s="182">
        <f t="shared" si="2"/>
        <v>202040000</v>
      </c>
      <c r="L44" s="165">
        <f>(K44*100%)/$K$52</f>
        <v>3.0370937811562838E-2</v>
      </c>
    </row>
    <row r="45" spans="1:14" ht="16.5" customHeight="1" x14ac:dyDescent="0.25">
      <c r="A45" s="80">
        <v>6</v>
      </c>
      <c r="B45" s="60" t="s">
        <v>90</v>
      </c>
      <c r="C45" s="62" t="s">
        <v>35</v>
      </c>
      <c r="D45" s="61" t="s">
        <v>40</v>
      </c>
      <c r="E45" s="62" t="s">
        <v>9</v>
      </c>
      <c r="F45" s="60" t="s">
        <v>95</v>
      </c>
      <c r="G45" s="63" t="s">
        <v>1</v>
      </c>
      <c r="H45" s="63" t="s">
        <v>2</v>
      </c>
      <c r="I45" s="63" t="s">
        <v>1</v>
      </c>
      <c r="J45" s="64">
        <v>7470000</v>
      </c>
      <c r="K45" s="186">
        <v>7995216</v>
      </c>
      <c r="L45" s="165">
        <f>(K45*100%)/$K$52</f>
        <v>1.2018521477232835E-3</v>
      </c>
    </row>
    <row r="46" spans="1:14" s="66" customFormat="1" ht="27" customHeight="1" x14ac:dyDescent="0.25">
      <c r="A46" s="143"/>
      <c r="B46" s="58"/>
      <c r="C46" s="58"/>
      <c r="D46" s="58"/>
      <c r="E46" s="58"/>
      <c r="F46" s="58"/>
      <c r="G46" s="58"/>
      <c r="H46" s="58"/>
      <c r="I46" s="58" t="s">
        <v>112</v>
      </c>
      <c r="J46" s="106">
        <f>SUM(J44:J45)</f>
        <v>207470000</v>
      </c>
      <c r="K46" s="187">
        <f>SUM(K44:K45)</f>
        <v>210035216</v>
      </c>
      <c r="L46" s="164">
        <f>SUM(L44:L45)</f>
        <v>3.157278995928612E-2</v>
      </c>
      <c r="N46" s="169"/>
    </row>
    <row r="47" spans="1:14" ht="25.5" customHeight="1" x14ac:dyDescent="0.25">
      <c r="A47" s="26">
        <v>7</v>
      </c>
      <c r="B47" s="7" t="s">
        <v>39</v>
      </c>
      <c r="C47" s="12" t="s">
        <v>35</v>
      </c>
      <c r="D47" s="12" t="s">
        <v>38</v>
      </c>
      <c r="E47" s="12" t="s">
        <v>37</v>
      </c>
      <c r="F47" s="12" t="s">
        <v>33</v>
      </c>
      <c r="G47" s="7" t="s">
        <v>1</v>
      </c>
      <c r="H47" s="6" t="s">
        <v>2</v>
      </c>
      <c r="I47" s="12" t="s">
        <v>32</v>
      </c>
      <c r="J47" s="142">
        <v>862000000</v>
      </c>
      <c r="K47" s="188">
        <f t="shared" si="2"/>
        <v>870792400</v>
      </c>
      <c r="L47" s="165">
        <f>(K47*100%)/$K$52</f>
        <v>0.13089874196783582</v>
      </c>
      <c r="N47" s="168"/>
    </row>
    <row r="48" spans="1:14" ht="26.25" customHeight="1" x14ac:dyDescent="0.25">
      <c r="A48" s="10">
        <v>8</v>
      </c>
      <c r="B48" s="9" t="s">
        <v>36</v>
      </c>
      <c r="C48" s="5" t="s">
        <v>35</v>
      </c>
      <c r="D48" s="12" t="s">
        <v>34</v>
      </c>
      <c r="E48" s="5" t="s">
        <v>9</v>
      </c>
      <c r="F48" s="5" t="s">
        <v>33</v>
      </c>
      <c r="G48" s="7" t="s">
        <v>1</v>
      </c>
      <c r="H48" s="6" t="s">
        <v>2</v>
      </c>
      <c r="I48" s="5" t="s">
        <v>32</v>
      </c>
      <c r="J48" s="65">
        <v>350000000</v>
      </c>
      <c r="K48" s="182">
        <f t="shared" si="2"/>
        <v>353570000</v>
      </c>
      <c r="L48" s="155">
        <f>(K48*100%)/$K$52</f>
        <v>5.3149141170234962E-2</v>
      </c>
      <c r="N48" s="168"/>
    </row>
    <row r="49" spans="1:14" ht="21" customHeight="1" x14ac:dyDescent="0.25">
      <c r="A49" s="78">
        <v>9</v>
      </c>
      <c r="B49" s="60" t="s">
        <v>36</v>
      </c>
      <c r="C49" s="62" t="s">
        <v>35</v>
      </c>
      <c r="D49" s="61" t="s">
        <v>110</v>
      </c>
      <c r="E49" s="62" t="s">
        <v>9</v>
      </c>
      <c r="F49" s="62" t="s">
        <v>109</v>
      </c>
      <c r="G49" s="63" t="s">
        <v>1</v>
      </c>
      <c r="H49" s="67" t="s">
        <v>2</v>
      </c>
      <c r="I49" s="62" t="s">
        <v>1</v>
      </c>
      <c r="J49" s="68">
        <v>18000000</v>
      </c>
      <c r="K49" s="189">
        <v>18183600</v>
      </c>
      <c r="L49" s="166">
        <f>(K49*100%)/$K$52</f>
        <v>2.7333844030406553E-3</v>
      </c>
      <c r="N49" s="168"/>
    </row>
    <row r="50" spans="1:14" s="66" customFormat="1" ht="27" customHeight="1" x14ac:dyDescent="0.25">
      <c r="A50" s="141"/>
      <c r="B50" s="58"/>
      <c r="C50" s="58"/>
      <c r="D50" s="58"/>
      <c r="E50" s="58"/>
      <c r="F50" s="58"/>
      <c r="G50" s="58"/>
      <c r="H50" s="58"/>
      <c r="I50" s="58" t="s">
        <v>113</v>
      </c>
      <c r="J50" s="107">
        <f>SUM(J48:J49)</f>
        <v>368000000</v>
      </c>
      <c r="K50" s="190">
        <f>SUM(K48:K49)</f>
        <v>371753600</v>
      </c>
      <c r="L50" s="164">
        <f>SUM(L48:L49)</f>
        <v>5.5882525573275617E-2</v>
      </c>
      <c r="N50" s="169"/>
    </row>
    <row r="51" spans="1:14" ht="30" customHeight="1" x14ac:dyDescent="0.25">
      <c r="A51" s="234" t="s">
        <v>74</v>
      </c>
      <c r="B51" s="235"/>
      <c r="C51" s="235"/>
      <c r="D51" s="236"/>
      <c r="E51" s="79"/>
      <c r="F51" s="56"/>
      <c r="G51" s="79"/>
      <c r="H51" s="56"/>
      <c r="I51" s="56"/>
      <c r="J51" s="75">
        <f>+J38+J39+J42+J43+J46+J47+J50</f>
        <v>2968158794</v>
      </c>
      <c r="K51" s="75">
        <f>+K38+K39+K42+K43+K46+K47+K50</f>
        <v>2998883035.4587998</v>
      </c>
      <c r="L51" s="167">
        <f>+L38+L39+L42+L43+L46+L47+L50</f>
        <v>0.45079632832147104</v>
      </c>
      <c r="M51" s="152"/>
      <c r="N51" s="168"/>
    </row>
    <row r="52" spans="1:14" ht="39" customHeight="1" x14ac:dyDescent="0.25">
      <c r="A52" s="219" t="s">
        <v>0</v>
      </c>
      <c r="B52" s="220"/>
      <c r="C52" s="220"/>
      <c r="D52" s="221"/>
      <c r="E52" s="55"/>
      <c r="F52" s="56"/>
      <c r="G52" s="55"/>
      <c r="H52" s="56"/>
      <c r="I52" s="56" t="s">
        <v>96</v>
      </c>
      <c r="J52" s="1">
        <f>SUM(J51,J34,J29,J24)</f>
        <v>6611072731</v>
      </c>
      <c r="K52" s="191">
        <f>SUM(K51,K34,K29,K24)</f>
        <v>6652412291.4333992</v>
      </c>
      <c r="L52" s="34">
        <f>+L24+L29+L34+L51</f>
        <v>1.0000000000000002</v>
      </c>
    </row>
    <row r="58" spans="1:14" s="193" customFormat="1" ht="60.75" customHeight="1" x14ac:dyDescent="0.3">
      <c r="C58" s="193" t="s">
        <v>160</v>
      </c>
      <c r="J58" s="194">
        <f>+J52-J33</f>
        <v>3753470348</v>
      </c>
      <c r="K58" s="194">
        <f>+K52-K33</f>
        <v>3794809908.4333992</v>
      </c>
      <c r="L58" s="195"/>
    </row>
    <row r="60" spans="1:14" ht="18.75" x14ac:dyDescent="0.3">
      <c r="A60" s="237"/>
      <c r="B60" s="237"/>
      <c r="C60" s="237"/>
      <c r="D60" s="237"/>
      <c r="E60" s="237"/>
      <c r="F60" s="238"/>
      <c r="G60" s="238"/>
      <c r="H60" s="238"/>
      <c r="I60" s="238"/>
      <c r="J60" s="238"/>
    </row>
    <row r="61" spans="1:14" x14ac:dyDescent="0.25">
      <c r="A61" s="232"/>
      <c r="B61" s="232"/>
      <c r="C61" s="232"/>
      <c r="D61" s="232"/>
      <c r="E61" s="232"/>
      <c r="F61" s="233"/>
      <c r="G61" s="233"/>
      <c r="H61" s="233"/>
      <c r="I61" s="233"/>
      <c r="J61" s="233"/>
    </row>
  </sheetData>
  <mergeCells count="14">
    <mergeCell ref="A61:E61"/>
    <mergeCell ref="F61:J61"/>
    <mergeCell ref="A31:L31"/>
    <mergeCell ref="A36:L36"/>
    <mergeCell ref="A51:D51"/>
    <mergeCell ref="A52:D52"/>
    <mergeCell ref="A60:E60"/>
    <mergeCell ref="F60:J60"/>
    <mergeCell ref="A26:L26"/>
    <mergeCell ref="A2:L2"/>
    <mergeCell ref="A3:L3"/>
    <mergeCell ref="A4:L4"/>
    <mergeCell ref="A5:L5"/>
    <mergeCell ref="A10:L10"/>
  </mergeCells>
  <pageMargins left="0.70866141732283472" right="0.70866141732283472" top="0.74803149606299213" bottom="0.74803149606299213" header="0.31496062992125984" footer="0.31496062992125984"/>
  <pageSetup paperSize="5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34"/>
  <sheetViews>
    <sheetView topLeftCell="A66" zoomScale="90" zoomScaleNormal="90" workbookViewId="0">
      <selection activeCell="A71" sqref="A71:XFD80"/>
    </sheetView>
  </sheetViews>
  <sheetFormatPr baseColWidth="10" defaultRowHeight="15" x14ac:dyDescent="0.25"/>
  <cols>
    <col min="1" max="1" width="6.7109375" style="151" customWidth="1"/>
    <col min="2" max="2" width="27.140625" customWidth="1"/>
    <col min="3" max="3" width="16.85546875" customWidth="1"/>
    <col min="4" max="4" width="31.7109375" customWidth="1"/>
    <col min="5" max="5" width="19.85546875" customWidth="1"/>
    <col min="6" max="6" width="37.5703125" style="86" customWidth="1"/>
    <col min="7" max="7" width="12.28515625" hidden="1" customWidth="1"/>
    <col min="8" max="8" width="12.28515625" customWidth="1"/>
    <col min="9" max="9" width="10.42578125" customWidth="1"/>
    <col min="10" max="10" width="19.28515625" style="102" customWidth="1"/>
    <col min="11" max="11" width="14.85546875" style="102" customWidth="1"/>
    <col min="12" max="12" width="19" style="102" customWidth="1"/>
    <col min="13" max="13" width="14" style="102" customWidth="1"/>
  </cols>
  <sheetData>
    <row r="1" spans="1:16" ht="15.75" thickBot="1" x14ac:dyDescent="0.3">
      <c r="A1" s="146"/>
      <c r="B1" s="33"/>
      <c r="C1" s="33"/>
      <c r="D1" s="33"/>
      <c r="E1" s="33"/>
      <c r="F1" s="83"/>
      <c r="G1" s="33"/>
      <c r="H1" s="33"/>
      <c r="I1" s="33"/>
      <c r="J1" s="89"/>
      <c r="K1" s="89"/>
      <c r="L1" s="89"/>
      <c r="M1" s="89"/>
    </row>
    <row r="2" spans="1:16" ht="20.25" customHeight="1" thickTop="1" x14ac:dyDescent="0.25">
      <c r="A2" s="209" t="s">
        <v>73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</row>
    <row r="3" spans="1:16" ht="15.75" customHeight="1" x14ac:dyDescent="0.25">
      <c r="A3" s="209" t="s">
        <v>72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</row>
    <row r="4" spans="1:16" ht="19.5" customHeight="1" thickBot="1" x14ac:dyDescent="0.3">
      <c r="A4" s="211" t="s">
        <v>151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</row>
    <row r="5" spans="1:16" ht="19.5" customHeight="1" thickTop="1" x14ac:dyDescent="0.25">
      <c r="A5" s="203" t="s">
        <v>71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5"/>
    </row>
    <row r="6" spans="1:16" ht="31.5" customHeight="1" x14ac:dyDescent="0.25">
      <c r="A6" s="31" t="s">
        <v>27</v>
      </c>
      <c r="B6" s="32" t="s">
        <v>26</v>
      </c>
      <c r="C6" s="15" t="s">
        <v>25</v>
      </c>
      <c r="D6" s="15" t="s">
        <v>24</v>
      </c>
      <c r="E6" s="15" t="s">
        <v>23</v>
      </c>
      <c r="F6" s="18" t="s">
        <v>22</v>
      </c>
      <c r="G6" s="18" t="s">
        <v>70</v>
      </c>
      <c r="H6" s="18" t="s">
        <v>114</v>
      </c>
      <c r="I6" s="18" t="s">
        <v>20</v>
      </c>
      <c r="J6" s="90" t="s">
        <v>69</v>
      </c>
      <c r="K6" s="108" t="s">
        <v>18</v>
      </c>
      <c r="L6" s="108" t="s">
        <v>17</v>
      </c>
      <c r="M6" s="108" t="s">
        <v>16</v>
      </c>
    </row>
    <row r="7" spans="1:16" ht="18.75" customHeight="1" x14ac:dyDescent="0.25">
      <c r="A7" s="31">
        <v>1</v>
      </c>
      <c r="B7" s="9" t="s">
        <v>68</v>
      </c>
      <c r="C7" s="5" t="s">
        <v>67</v>
      </c>
      <c r="D7" s="12" t="s">
        <v>66</v>
      </c>
      <c r="E7" s="5" t="s">
        <v>65</v>
      </c>
      <c r="F7" s="9" t="s">
        <v>121</v>
      </c>
      <c r="G7" s="7" t="s">
        <v>1</v>
      </c>
      <c r="H7" s="81">
        <v>0.18</v>
      </c>
      <c r="I7" s="7" t="s">
        <v>2</v>
      </c>
      <c r="J7" s="91" t="s">
        <v>1</v>
      </c>
      <c r="K7" s="8">
        <v>3328000</v>
      </c>
      <c r="L7" s="8">
        <f>K7</f>
        <v>3328000</v>
      </c>
      <c r="M7" s="109">
        <v>3328000</v>
      </c>
      <c r="O7" s="102">
        <f>+K7+K8+K9+K10</f>
        <v>30065800</v>
      </c>
      <c r="P7" s="102">
        <f>+M7+M8+M9+M10</f>
        <v>30065800</v>
      </c>
    </row>
    <row r="8" spans="1:16" ht="18.75" customHeight="1" x14ac:dyDescent="0.25">
      <c r="A8" s="31">
        <v>2</v>
      </c>
      <c r="B8" s="9" t="s">
        <v>68</v>
      </c>
      <c r="C8" s="5" t="s">
        <v>115</v>
      </c>
      <c r="D8" s="12" t="s">
        <v>116</v>
      </c>
      <c r="E8" s="5" t="s">
        <v>65</v>
      </c>
      <c r="F8" s="9" t="s">
        <v>122</v>
      </c>
      <c r="G8" s="7" t="s">
        <v>1</v>
      </c>
      <c r="H8" s="81">
        <v>0.18</v>
      </c>
      <c r="I8" s="7" t="s">
        <v>2</v>
      </c>
      <c r="J8" s="91" t="s">
        <v>1</v>
      </c>
      <c r="K8" s="8">
        <v>4999100</v>
      </c>
      <c r="L8" s="8">
        <f t="shared" ref="L8:L10" si="0">K8</f>
        <v>4999100</v>
      </c>
      <c r="M8" s="109">
        <v>4999100</v>
      </c>
    </row>
    <row r="9" spans="1:16" ht="18.75" customHeight="1" x14ac:dyDescent="0.25">
      <c r="A9" s="31">
        <v>3</v>
      </c>
      <c r="B9" s="9" t="s">
        <v>68</v>
      </c>
      <c r="C9" s="5" t="s">
        <v>117</v>
      </c>
      <c r="D9" s="12" t="s">
        <v>118</v>
      </c>
      <c r="E9" s="5" t="s">
        <v>65</v>
      </c>
      <c r="F9" s="9" t="s">
        <v>123</v>
      </c>
      <c r="G9" s="7" t="s">
        <v>1</v>
      </c>
      <c r="H9" s="81">
        <v>0.18</v>
      </c>
      <c r="I9" s="7" t="s">
        <v>2</v>
      </c>
      <c r="J9" s="91" t="s">
        <v>1</v>
      </c>
      <c r="K9" s="8">
        <v>8241200</v>
      </c>
      <c r="L9" s="8">
        <f t="shared" si="0"/>
        <v>8241200</v>
      </c>
      <c r="M9" s="109">
        <v>8241200</v>
      </c>
    </row>
    <row r="10" spans="1:16" ht="18.75" customHeight="1" x14ac:dyDescent="0.25">
      <c r="A10" s="31">
        <v>4</v>
      </c>
      <c r="B10" s="9" t="s">
        <v>68</v>
      </c>
      <c r="C10" s="5" t="s">
        <v>119</v>
      </c>
      <c r="D10" s="12" t="s">
        <v>120</v>
      </c>
      <c r="E10" s="5" t="s">
        <v>65</v>
      </c>
      <c r="F10" s="9" t="s">
        <v>124</v>
      </c>
      <c r="G10" s="7" t="s">
        <v>1</v>
      </c>
      <c r="H10" s="81">
        <v>0.18</v>
      </c>
      <c r="I10" s="7" t="s">
        <v>2</v>
      </c>
      <c r="J10" s="91" t="s">
        <v>1</v>
      </c>
      <c r="K10" s="8">
        <v>13497500</v>
      </c>
      <c r="L10" s="8">
        <f t="shared" si="0"/>
        <v>13497500</v>
      </c>
      <c r="M10" s="109">
        <v>13497500</v>
      </c>
    </row>
    <row r="11" spans="1:16" ht="15.75" customHeight="1" x14ac:dyDescent="0.25">
      <c r="A11" s="31">
        <v>2</v>
      </c>
      <c r="B11" s="9" t="s">
        <v>64</v>
      </c>
      <c r="C11" s="12" t="s">
        <v>63</v>
      </c>
      <c r="D11" s="12" t="s">
        <v>62</v>
      </c>
      <c r="E11" s="5" t="s">
        <v>61</v>
      </c>
      <c r="F11" s="9" t="s">
        <v>52</v>
      </c>
      <c r="G11" s="7" t="s">
        <v>1</v>
      </c>
      <c r="H11" s="81">
        <v>0.2</v>
      </c>
      <c r="I11" s="7" t="s">
        <v>2</v>
      </c>
      <c r="J11" s="91" t="s">
        <v>1</v>
      </c>
      <c r="K11" s="8">
        <v>71140400</v>
      </c>
      <c r="L11" s="8">
        <v>71140400</v>
      </c>
      <c r="M11" s="109">
        <f>L11*1.02/100+L11</f>
        <v>71866032.079999998</v>
      </c>
    </row>
    <row r="12" spans="1:16" ht="16.5" customHeight="1" x14ac:dyDescent="0.25">
      <c r="A12" s="31">
        <v>3</v>
      </c>
      <c r="B12" s="9" t="s">
        <v>60</v>
      </c>
      <c r="C12" s="12" t="s">
        <v>59</v>
      </c>
      <c r="D12" s="12" t="s">
        <v>58</v>
      </c>
      <c r="E12" s="5" t="s">
        <v>57</v>
      </c>
      <c r="F12" s="9" t="s">
        <v>52</v>
      </c>
      <c r="G12" s="7" t="s">
        <v>1</v>
      </c>
      <c r="H12" s="81">
        <v>0.16</v>
      </c>
      <c r="I12" s="7" t="s">
        <v>2</v>
      </c>
      <c r="J12" s="91" t="s">
        <v>1</v>
      </c>
      <c r="K12" s="8">
        <v>182364640</v>
      </c>
      <c r="L12" s="8">
        <v>182364640</v>
      </c>
      <c r="M12" s="109">
        <f>L12*1.02/100+L12</f>
        <v>184224759.32800001</v>
      </c>
    </row>
    <row r="13" spans="1:16" ht="15" customHeight="1" x14ac:dyDescent="0.25">
      <c r="A13" s="31">
        <v>4</v>
      </c>
      <c r="B13" s="9" t="s">
        <v>56</v>
      </c>
      <c r="C13" s="12" t="s">
        <v>55</v>
      </c>
      <c r="D13" s="12" t="s">
        <v>54</v>
      </c>
      <c r="E13" s="5" t="s">
        <v>53</v>
      </c>
      <c r="F13" s="9" t="s">
        <v>52</v>
      </c>
      <c r="G13" s="7" t="s">
        <v>1</v>
      </c>
      <c r="H13" s="81">
        <v>0.11</v>
      </c>
      <c r="I13" s="7" t="s">
        <v>2</v>
      </c>
      <c r="J13" s="91" t="s">
        <v>1</v>
      </c>
      <c r="K13" s="8">
        <v>1793683</v>
      </c>
      <c r="L13" s="8">
        <v>1793683</v>
      </c>
      <c r="M13" s="109">
        <f>L13*1.02/100+L13</f>
        <v>1811978.5666</v>
      </c>
    </row>
    <row r="14" spans="1:16" ht="15" customHeight="1" x14ac:dyDescent="0.25">
      <c r="A14" s="31">
        <v>5</v>
      </c>
      <c r="B14" s="9" t="s">
        <v>91</v>
      </c>
      <c r="C14" s="12" t="s">
        <v>92</v>
      </c>
      <c r="D14" s="12" t="s">
        <v>94</v>
      </c>
      <c r="E14" s="5" t="s">
        <v>93</v>
      </c>
      <c r="F14" s="9" t="s">
        <v>101</v>
      </c>
      <c r="G14" s="7" t="s">
        <v>1</v>
      </c>
      <c r="H14" s="81">
        <v>0.2213</v>
      </c>
      <c r="I14" s="7" t="s">
        <v>2</v>
      </c>
      <c r="J14" s="91" t="s">
        <v>1</v>
      </c>
      <c r="K14" s="8">
        <v>1526000</v>
      </c>
      <c r="L14" s="8">
        <v>1526000</v>
      </c>
      <c r="M14" s="109">
        <v>1526000</v>
      </c>
    </row>
    <row r="15" spans="1:16" ht="14.25" customHeight="1" x14ac:dyDescent="0.25">
      <c r="A15" s="31">
        <v>6</v>
      </c>
      <c r="B15" s="9" t="s">
        <v>91</v>
      </c>
      <c r="C15" s="12" t="s">
        <v>92</v>
      </c>
      <c r="D15" s="12" t="s">
        <v>94</v>
      </c>
      <c r="E15" s="5" t="s">
        <v>93</v>
      </c>
      <c r="F15" s="9" t="s">
        <v>102</v>
      </c>
      <c r="G15" s="7" t="s">
        <v>1</v>
      </c>
      <c r="H15" s="81">
        <v>0.2213</v>
      </c>
      <c r="I15" s="7" t="s">
        <v>2</v>
      </c>
      <c r="J15" s="91" t="s">
        <v>1</v>
      </c>
      <c r="K15" s="8">
        <v>751000</v>
      </c>
      <c r="L15" s="8">
        <v>751000</v>
      </c>
      <c r="M15" s="131">
        <v>751000</v>
      </c>
    </row>
    <row r="16" spans="1:16" ht="15" customHeight="1" x14ac:dyDescent="0.25">
      <c r="A16" s="31">
        <v>7</v>
      </c>
      <c r="B16" s="9" t="s">
        <v>91</v>
      </c>
      <c r="C16" s="12" t="s">
        <v>92</v>
      </c>
      <c r="D16" s="12" t="s">
        <v>94</v>
      </c>
      <c r="E16" s="5" t="s">
        <v>93</v>
      </c>
      <c r="F16" s="9" t="s">
        <v>103</v>
      </c>
      <c r="G16" s="7" t="s">
        <v>1</v>
      </c>
      <c r="H16" s="81">
        <v>0.2213</v>
      </c>
      <c r="I16" s="7" t="s">
        <v>2</v>
      </c>
      <c r="J16" s="91" t="s">
        <v>1</v>
      </c>
      <c r="K16" s="8">
        <v>274000</v>
      </c>
      <c r="L16" s="8">
        <v>274000</v>
      </c>
      <c r="M16" s="131">
        <v>274000</v>
      </c>
    </row>
    <row r="17" spans="1:13" ht="15.75" customHeight="1" x14ac:dyDescent="0.25">
      <c r="A17" s="31">
        <v>8</v>
      </c>
      <c r="B17" s="9" t="s">
        <v>91</v>
      </c>
      <c r="C17" s="12" t="s">
        <v>92</v>
      </c>
      <c r="D17" s="12" t="s">
        <v>94</v>
      </c>
      <c r="E17" s="5" t="s">
        <v>93</v>
      </c>
      <c r="F17" s="9" t="s">
        <v>104</v>
      </c>
      <c r="G17" s="7" t="s">
        <v>1</v>
      </c>
      <c r="H17" s="81">
        <v>0.2213</v>
      </c>
      <c r="I17" s="7" t="s">
        <v>2</v>
      </c>
      <c r="J17" s="91" t="s">
        <v>1</v>
      </c>
      <c r="K17" s="8">
        <v>107000</v>
      </c>
      <c r="L17" s="8">
        <v>107000</v>
      </c>
      <c r="M17" s="131">
        <v>107000</v>
      </c>
    </row>
    <row r="18" spans="1:13" ht="12.75" customHeight="1" x14ac:dyDescent="0.25">
      <c r="A18" s="59">
        <v>9</v>
      </c>
      <c r="B18" s="60" t="s">
        <v>91</v>
      </c>
      <c r="C18" s="61" t="s">
        <v>92</v>
      </c>
      <c r="D18" s="61" t="s">
        <v>94</v>
      </c>
      <c r="E18" s="62" t="s">
        <v>93</v>
      </c>
      <c r="F18" s="60" t="s">
        <v>105</v>
      </c>
      <c r="G18" s="63" t="s">
        <v>1</v>
      </c>
      <c r="H18" s="104">
        <v>0.2213</v>
      </c>
      <c r="I18" s="63" t="s">
        <v>2</v>
      </c>
      <c r="J18" s="92" t="s">
        <v>1</v>
      </c>
      <c r="K18" s="69">
        <v>432000</v>
      </c>
      <c r="L18" s="69">
        <v>432000</v>
      </c>
      <c r="M18" s="132">
        <v>432000</v>
      </c>
    </row>
    <row r="19" spans="1:13" ht="15.75" customHeight="1" x14ac:dyDescent="0.25">
      <c r="A19" s="144"/>
      <c r="B19" s="20" t="s">
        <v>31</v>
      </c>
      <c r="C19" s="28"/>
      <c r="D19" s="28"/>
      <c r="E19" s="28"/>
      <c r="F19" s="3"/>
      <c r="G19" s="28"/>
      <c r="H19" s="213" t="s">
        <v>154</v>
      </c>
      <c r="I19" s="214"/>
      <c r="J19" s="215"/>
      <c r="K19" s="110">
        <f>SUM(K7:K18)</f>
        <v>288454523</v>
      </c>
      <c r="L19" s="110">
        <f>SUM(L7:L18)</f>
        <v>288454523</v>
      </c>
      <c r="M19" s="111">
        <f>SUM(M7:M18)</f>
        <v>291058569.97460002</v>
      </c>
    </row>
    <row r="20" spans="1:13" ht="19.5" customHeight="1" x14ac:dyDescent="0.25">
      <c r="A20" s="145"/>
      <c r="B20" s="27"/>
      <c r="C20" s="27"/>
      <c r="D20" s="27"/>
      <c r="E20" s="27"/>
      <c r="F20" s="84"/>
      <c r="G20" s="27"/>
      <c r="H20" s="27"/>
      <c r="I20" s="27"/>
      <c r="J20" s="94"/>
      <c r="K20" s="112"/>
      <c r="L20" s="112"/>
    </row>
    <row r="21" spans="1:13" ht="12.75" customHeight="1" x14ac:dyDescent="0.25">
      <c r="A21" s="199" t="s">
        <v>51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1"/>
    </row>
    <row r="22" spans="1:13" ht="24" customHeight="1" x14ac:dyDescent="0.25">
      <c r="A22" s="54" t="s">
        <v>27</v>
      </c>
      <c r="B22" s="25" t="s">
        <v>26</v>
      </c>
      <c r="C22" s="25" t="s">
        <v>25</v>
      </c>
      <c r="D22" s="25" t="s">
        <v>24</v>
      </c>
      <c r="E22" s="25" t="s">
        <v>23</v>
      </c>
      <c r="F22" s="18" t="s">
        <v>22</v>
      </c>
      <c r="G22" s="18" t="s">
        <v>21</v>
      </c>
      <c r="H22" s="18" t="s">
        <v>114</v>
      </c>
      <c r="I22" s="18" t="s">
        <v>20</v>
      </c>
      <c r="J22" s="90" t="s">
        <v>19</v>
      </c>
      <c r="K22" s="96" t="s">
        <v>18</v>
      </c>
      <c r="L22" s="96" t="s">
        <v>17</v>
      </c>
      <c r="M22" s="108" t="s">
        <v>16</v>
      </c>
    </row>
    <row r="23" spans="1:13" ht="11.25" customHeight="1" x14ac:dyDescent="0.25">
      <c r="A23" s="147">
        <v>1</v>
      </c>
      <c r="B23" s="9" t="s">
        <v>29</v>
      </c>
      <c r="C23" s="9" t="s">
        <v>29</v>
      </c>
      <c r="D23" s="9" t="s">
        <v>29</v>
      </c>
      <c r="E23" s="9" t="s">
        <v>29</v>
      </c>
      <c r="F23" s="9" t="s">
        <v>29</v>
      </c>
      <c r="G23" s="9" t="s">
        <v>29</v>
      </c>
      <c r="H23" s="9"/>
      <c r="I23" s="9" t="s">
        <v>29</v>
      </c>
      <c r="J23" s="8" t="s">
        <v>29</v>
      </c>
      <c r="K23" s="8" t="s">
        <v>29</v>
      </c>
      <c r="L23" s="8" t="s">
        <v>29</v>
      </c>
      <c r="M23" s="8" t="s">
        <v>29</v>
      </c>
    </row>
    <row r="24" spans="1:13" ht="12.75" customHeight="1" x14ac:dyDescent="0.25">
      <c r="A24" s="144"/>
      <c r="B24" s="29" t="s">
        <v>31</v>
      </c>
      <c r="C24" s="28"/>
      <c r="D24" s="28"/>
      <c r="E24" s="28"/>
      <c r="F24" s="3"/>
      <c r="G24" s="28"/>
      <c r="H24" s="28"/>
      <c r="I24" s="28"/>
      <c r="J24" s="95"/>
      <c r="K24" s="110">
        <f>SUM(K23)</f>
        <v>0</v>
      </c>
      <c r="L24" s="110">
        <f>SUM(L23)</f>
        <v>0</v>
      </c>
      <c r="M24" s="110">
        <f>SUM(M23)</f>
        <v>0</v>
      </c>
    </row>
    <row r="25" spans="1:13" x14ac:dyDescent="0.25">
      <c r="A25" s="145"/>
      <c r="B25" s="27"/>
      <c r="C25" s="27"/>
      <c r="D25" s="27"/>
      <c r="E25" s="27"/>
      <c r="F25" s="84"/>
      <c r="G25" s="27"/>
      <c r="H25" s="27"/>
      <c r="I25" s="27"/>
      <c r="J25" s="94"/>
      <c r="K25" s="112"/>
      <c r="L25" s="112"/>
    </row>
    <row r="26" spans="1:13" ht="15" customHeight="1" x14ac:dyDescent="0.25">
      <c r="A26" s="199" t="s">
        <v>50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1"/>
    </row>
    <row r="27" spans="1:13" ht="29.25" customHeight="1" x14ac:dyDescent="0.25">
      <c r="A27" s="54" t="s">
        <v>27</v>
      </c>
      <c r="B27" s="25" t="s">
        <v>26</v>
      </c>
      <c r="C27" s="25" t="s">
        <v>25</v>
      </c>
      <c r="D27" s="25" t="s">
        <v>24</v>
      </c>
      <c r="E27" s="25" t="s">
        <v>23</v>
      </c>
      <c r="F27" s="25" t="s">
        <v>22</v>
      </c>
      <c r="G27" s="25" t="s">
        <v>21</v>
      </c>
      <c r="H27" s="18" t="s">
        <v>114</v>
      </c>
      <c r="I27" s="18" t="s">
        <v>20</v>
      </c>
      <c r="J27" s="96" t="s">
        <v>19</v>
      </c>
      <c r="K27" s="96" t="s">
        <v>18</v>
      </c>
      <c r="L27" s="96" t="s">
        <v>17</v>
      </c>
      <c r="M27" s="108" t="s">
        <v>16</v>
      </c>
    </row>
    <row r="28" spans="1:13" ht="15" customHeight="1" x14ac:dyDescent="0.25">
      <c r="A28" s="147">
        <v>1</v>
      </c>
      <c r="B28" s="9" t="s">
        <v>49</v>
      </c>
      <c r="C28" s="13" t="s">
        <v>48</v>
      </c>
      <c r="D28" s="12" t="s">
        <v>47</v>
      </c>
      <c r="E28" s="10" t="s">
        <v>9</v>
      </c>
      <c r="F28" s="10" t="s">
        <v>46</v>
      </c>
      <c r="G28" s="7" t="s">
        <v>45</v>
      </c>
      <c r="H28" s="81">
        <v>0.13</v>
      </c>
      <c r="I28" s="10" t="s">
        <v>2</v>
      </c>
      <c r="J28" s="97" t="s">
        <v>44</v>
      </c>
      <c r="K28" s="8">
        <v>495237031</v>
      </c>
      <c r="L28" s="8">
        <v>498167000</v>
      </c>
      <c r="M28" s="133">
        <f>L28*1.02/100+L28</f>
        <v>503248303.39999998</v>
      </c>
    </row>
    <row r="29" spans="1:13" ht="21.75" customHeight="1" x14ac:dyDescent="0.25">
      <c r="A29" s="147">
        <v>2</v>
      </c>
      <c r="B29" s="9" t="s">
        <v>43</v>
      </c>
      <c r="C29" s="5" t="s">
        <v>35</v>
      </c>
      <c r="D29" s="12" t="s">
        <v>42</v>
      </c>
      <c r="E29" s="5" t="s">
        <v>9</v>
      </c>
      <c r="F29" s="5" t="s">
        <v>33</v>
      </c>
      <c r="G29" s="7" t="s">
        <v>1</v>
      </c>
      <c r="H29" s="87">
        <v>0.25</v>
      </c>
      <c r="I29" s="6" t="s">
        <v>2</v>
      </c>
      <c r="J29" s="13" t="s">
        <v>32</v>
      </c>
      <c r="K29" s="8">
        <v>950000000</v>
      </c>
      <c r="L29" s="8">
        <v>950000000</v>
      </c>
      <c r="M29" s="133">
        <f>L29*1.02/100+L29</f>
        <v>959690000</v>
      </c>
    </row>
    <row r="30" spans="1:13" ht="23.25" customHeight="1" x14ac:dyDescent="0.25">
      <c r="A30" s="147">
        <v>3</v>
      </c>
      <c r="B30" s="9" t="s">
        <v>41</v>
      </c>
      <c r="C30" s="5" t="s">
        <v>35</v>
      </c>
      <c r="D30" s="12" t="s">
        <v>40</v>
      </c>
      <c r="E30" s="5" t="s">
        <v>9</v>
      </c>
      <c r="F30" s="5" t="s">
        <v>33</v>
      </c>
      <c r="G30" s="7" t="s">
        <v>1</v>
      </c>
      <c r="H30" s="87">
        <v>0.38250000000000001</v>
      </c>
      <c r="I30" s="6" t="s">
        <v>2</v>
      </c>
      <c r="J30" s="13" t="s">
        <v>32</v>
      </c>
      <c r="K30" s="13">
        <v>200000000</v>
      </c>
      <c r="L30" s="13">
        <v>200000000</v>
      </c>
      <c r="M30" s="133">
        <f>L30*1.02/100+L30</f>
        <v>202040000</v>
      </c>
    </row>
    <row r="31" spans="1:13" ht="16.5" customHeight="1" x14ac:dyDescent="0.25">
      <c r="A31" s="59">
        <v>4</v>
      </c>
      <c r="B31" s="60" t="s">
        <v>90</v>
      </c>
      <c r="C31" s="5" t="s">
        <v>35</v>
      </c>
      <c r="D31" s="5" t="s">
        <v>40</v>
      </c>
      <c r="E31" s="5" t="s">
        <v>9</v>
      </c>
      <c r="F31" s="9" t="s">
        <v>95</v>
      </c>
      <c r="G31" s="9" t="s">
        <v>1</v>
      </c>
      <c r="H31" s="57">
        <v>0.38250000000000001</v>
      </c>
      <c r="I31" s="9" t="s">
        <v>2</v>
      </c>
      <c r="J31" s="8" t="s">
        <v>1</v>
      </c>
      <c r="K31" s="8">
        <v>7470000</v>
      </c>
      <c r="L31" s="8">
        <v>7914488</v>
      </c>
      <c r="M31" s="133">
        <f t="shared" ref="M31" si="1">L31*1.02/100+L31</f>
        <v>7995215.7775999997</v>
      </c>
    </row>
    <row r="32" spans="1:13" ht="24" customHeight="1" x14ac:dyDescent="0.25">
      <c r="A32" s="147">
        <v>5</v>
      </c>
      <c r="B32" s="9" t="s">
        <v>39</v>
      </c>
      <c r="C32" s="12" t="s">
        <v>35</v>
      </c>
      <c r="D32" s="12" t="s">
        <v>38</v>
      </c>
      <c r="E32" s="12" t="s">
        <v>37</v>
      </c>
      <c r="F32" s="12" t="s">
        <v>33</v>
      </c>
      <c r="G32" s="7" t="s">
        <v>1</v>
      </c>
      <c r="H32" s="87">
        <v>0.11</v>
      </c>
      <c r="I32" s="6" t="s">
        <v>2</v>
      </c>
      <c r="J32" s="98" t="s">
        <v>32</v>
      </c>
      <c r="K32" s="114">
        <v>862000000</v>
      </c>
      <c r="L32" s="114">
        <v>862000000</v>
      </c>
      <c r="M32" s="134">
        <f>L32*1.02/100+L32</f>
        <v>870792400</v>
      </c>
    </row>
    <row r="33" spans="1:13" ht="24" customHeight="1" x14ac:dyDescent="0.25">
      <c r="A33" s="147">
        <v>6</v>
      </c>
      <c r="B33" s="9" t="s">
        <v>36</v>
      </c>
      <c r="C33" s="5" t="s">
        <v>35</v>
      </c>
      <c r="D33" s="12" t="s">
        <v>34</v>
      </c>
      <c r="E33" s="5" t="s">
        <v>9</v>
      </c>
      <c r="F33" s="5" t="s">
        <v>33</v>
      </c>
      <c r="G33" s="7" t="s">
        <v>1</v>
      </c>
      <c r="H33" s="87">
        <v>0.09</v>
      </c>
      <c r="I33" s="6" t="s">
        <v>2</v>
      </c>
      <c r="J33" s="13" t="s">
        <v>32</v>
      </c>
      <c r="K33" s="116">
        <v>350000000</v>
      </c>
      <c r="L33" s="116">
        <v>350000000</v>
      </c>
      <c r="M33" s="133">
        <f>L33*1.02/100+L33</f>
        <v>353570000</v>
      </c>
    </row>
    <row r="34" spans="1:13" ht="16.5" customHeight="1" x14ac:dyDescent="0.25">
      <c r="A34" s="148">
        <v>7</v>
      </c>
      <c r="B34" s="60" t="s">
        <v>36</v>
      </c>
      <c r="C34" s="62" t="s">
        <v>35</v>
      </c>
      <c r="D34" s="61" t="s">
        <v>110</v>
      </c>
      <c r="E34" s="62" t="s">
        <v>9</v>
      </c>
      <c r="F34" s="62" t="s">
        <v>109</v>
      </c>
      <c r="G34" s="63" t="s">
        <v>1</v>
      </c>
      <c r="H34" s="105">
        <v>0.09</v>
      </c>
      <c r="I34" s="67" t="s">
        <v>2</v>
      </c>
      <c r="J34" s="99" t="s">
        <v>1</v>
      </c>
      <c r="K34" s="117">
        <v>18000000</v>
      </c>
      <c r="L34" s="117">
        <v>18000000</v>
      </c>
      <c r="M34" s="135">
        <f>L34*1.02/100+L34</f>
        <v>18183600</v>
      </c>
    </row>
    <row r="35" spans="1:13" ht="16.5" customHeight="1" x14ac:dyDescent="0.25">
      <c r="A35" s="144"/>
      <c r="B35" s="20" t="s">
        <v>31</v>
      </c>
      <c r="C35" s="23"/>
      <c r="D35" s="23"/>
      <c r="E35" s="23"/>
      <c r="F35" s="19"/>
      <c r="G35" s="23"/>
      <c r="H35" s="216" t="s">
        <v>156</v>
      </c>
      <c r="I35" s="217"/>
      <c r="J35" s="218"/>
      <c r="K35" s="110">
        <f>SUM(K28:K34)</f>
        <v>2882707031</v>
      </c>
      <c r="L35" s="110">
        <f>SUM(L28:L34)</f>
        <v>2886081488</v>
      </c>
      <c r="M35" s="136">
        <f>SUM(M28:M34)</f>
        <v>2915519519.1775999</v>
      </c>
    </row>
    <row r="36" spans="1:13" x14ac:dyDescent="0.25">
      <c r="A36" s="149"/>
      <c r="B36" s="21"/>
      <c r="C36" s="21"/>
      <c r="D36" s="21"/>
      <c r="E36" s="21"/>
      <c r="F36" s="85"/>
      <c r="G36" s="21"/>
      <c r="H36" s="21"/>
      <c r="I36" s="21"/>
      <c r="J36" s="88"/>
      <c r="K36" s="88"/>
      <c r="L36" s="88"/>
    </row>
    <row r="37" spans="1:13" ht="15.75" customHeight="1" x14ac:dyDescent="0.25">
      <c r="A37" s="199" t="s">
        <v>30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1"/>
    </row>
    <row r="38" spans="1:13" ht="36.75" customHeight="1" x14ac:dyDescent="0.25">
      <c r="A38" s="54" t="s">
        <v>27</v>
      </c>
      <c r="B38" s="16" t="s">
        <v>26</v>
      </c>
      <c r="C38" s="16" t="s">
        <v>25</v>
      </c>
      <c r="D38" s="16" t="s">
        <v>24</v>
      </c>
      <c r="E38" s="16" t="s">
        <v>23</v>
      </c>
      <c r="F38" s="18" t="s">
        <v>22</v>
      </c>
      <c r="G38" s="17" t="s">
        <v>21</v>
      </c>
      <c r="H38" s="18" t="s">
        <v>114</v>
      </c>
      <c r="I38" s="18" t="s">
        <v>20</v>
      </c>
      <c r="J38" s="100" t="s">
        <v>19</v>
      </c>
      <c r="K38" s="119" t="s">
        <v>18</v>
      </c>
      <c r="L38" s="119" t="s">
        <v>17</v>
      </c>
      <c r="M38" s="108" t="s">
        <v>16</v>
      </c>
    </row>
    <row r="39" spans="1:13" ht="12.75" customHeight="1" x14ac:dyDescent="0.25">
      <c r="A39" s="147">
        <v>1</v>
      </c>
      <c r="B39" s="9" t="s">
        <v>29</v>
      </c>
      <c r="C39" s="9" t="s">
        <v>29</v>
      </c>
      <c r="D39" s="9" t="s">
        <v>29</v>
      </c>
      <c r="E39" s="9" t="s">
        <v>29</v>
      </c>
      <c r="F39" s="9" t="s">
        <v>29</v>
      </c>
      <c r="G39" s="9" t="s">
        <v>29</v>
      </c>
      <c r="H39" s="9"/>
      <c r="I39" s="9" t="s">
        <v>29</v>
      </c>
      <c r="J39" s="8" t="s">
        <v>29</v>
      </c>
      <c r="K39" s="8">
        <v>0</v>
      </c>
      <c r="L39" s="8">
        <v>0</v>
      </c>
      <c r="M39" s="113">
        <v>0</v>
      </c>
    </row>
    <row r="40" spans="1:13" ht="14.25" customHeight="1" x14ac:dyDescent="0.25">
      <c r="A40" s="144"/>
      <c r="B40" s="20" t="s">
        <v>0</v>
      </c>
      <c r="C40" s="19"/>
      <c r="D40" s="19"/>
      <c r="E40" s="19"/>
      <c r="F40" s="19"/>
      <c r="G40" s="19"/>
      <c r="H40" s="19"/>
      <c r="I40" s="19"/>
      <c r="J40" s="101"/>
      <c r="K40" s="110">
        <f>SUM(K39:K39)</f>
        <v>0</v>
      </c>
      <c r="L40" s="110">
        <f>SUM(L39:L39)</f>
        <v>0</v>
      </c>
      <c r="M40" s="110">
        <f>SUM(M39:M39)</f>
        <v>0</v>
      </c>
    </row>
    <row r="41" spans="1:13" ht="10.5" customHeight="1" x14ac:dyDescent="0.25">
      <c r="A41" s="150"/>
    </row>
    <row r="42" spans="1:13" ht="15.75" customHeight="1" x14ac:dyDescent="0.25">
      <c r="A42" s="202" t="s">
        <v>28</v>
      </c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</row>
    <row r="43" spans="1:13" ht="21.75" customHeight="1" x14ac:dyDescent="0.25">
      <c r="A43" s="54" t="s">
        <v>27</v>
      </c>
      <c r="B43" s="16" t="s">
        <v>26</v>
      </c>
      <c r="C43" s="16" t="s">
        <v>25</v>
      </c>
      <c r="D43" s="16" t="s">
        <v>24</v>
      </c>
      <c r="E43" s="16" t="s">
        <v>23</v>
      </c>
      <c r="F43" s="18" t="s">
        <v>22</v>
      </c>
      <c r="G43" s="17" t="s">
        <v>21</v>
      </c>
      <c r="H43" s="18" t="s">
        <v>114</v>
      </c>
      <c r="I43" s="18" t="s">
        <v>20</v>
      </c>
      <c r="J43" s="100" t="s">
        <v>19</v>
      </c>
      <c r="K43" s="119" t="s">
        <v>18</v>
      </c>
      <c r="L43" s="119" t="s">
        <v>17</v>
      </c>
      <c r="M43" s="108" t="s">
        <v>16</v>
      </c>
    </row>
    <row r="44" spans="1:13" ht="23.25" customHeight="1" x14ac:dyDescent="0.25">
      <c r="A44" s="147">
        <v>1</v>
      </c>
      <c r="B44" s="9" t="s">
        <v>15</v>
      </c>
      <c r="C44" s="5" t="s">
        <v>14</v>
      </c>
      <c r="D44" s="12" t="s">
        <v>13</v>
      </c>
      <c r="E44" s="5" t="s">
        <v>9</v>
      </c>
      <c r="F44" s="5" t="s">
        <v>12</v>
      </c>
      <c r="G44" s="7" t="s">
        <v>1</v>
      </c>
      <c r="H44" s="87">
        <v>0.23</v>
      </c>
      <c r="I44" s="6" t="s">
        <v>2</v>
      </c>
      <c r="J44" s="13" t="s">
        <v>1</v>
      </c>
      <c r="K44" s="116">
        <v>230000000</v>
      </c>
      <c r="L44" s="116">
        <v>230000000</v>
      </c>
      <c r="M44" s="109">
        <f>L44*1.02/100+L44</f>
        <v>232346000</v>
      </c>
    </row>
    <row r="45" spans="1:13" ht="22.5" customHeight="1" x14ac:dyDescent="0.25">
      <c r="A45" s="147">
        <v>2</v>
      </c>
      <c r="B45" s="9" t="s">
        <v>11</v>
      </c>
      <c r="C45" s="13">
        <v>5773883</v>
      </c>
      <c r="D45" s="12" t="s">
        <v>10</v>
      </c>
      <c r="E45" s="5" t="s">
        <v>9</v>
      </c>
      <c r="F45" s="5" t="s">
        <v>8</v>
      </c>
      <c r="G45" s="7" t="s">
        <v>1</v>
      </c>
      <c r="H45" s="87">
        <v>0.15</v>
      </c>
      <c r="I45" s="6" t="s">
        <v>2</v>
      </c>
      <c r="J45" s="13" t="s">
        <v>1</v>
      </c>
      <c r="K45" s="8">
        <v>300000000</v>
      </c>
      <c r="L45" s="8">
        <v>300000000</v>
      </c>
      <c r="M45" s="109">
        <f>L45*1.02/100+L45</f>
        <v>303060000</v>
      </c>
    </row>
    <row r="46" spans="1:13" ht="21.75" customHeight="1" x14ac:dyDescent="0.25">
      <c r="A46" s="147">
        <v>3</v>
      </c>
      <c r="B46" s="9" t="s">
        <v>7</v>
      </c>
      <c r="C46" s="8" t="s">
        <v>6</v>
      </c>
      <c r="D46" s="5" t="s">
        <v>5</v>
      </c>
      <c r="E46" s="5" t="s">
        <v>4</v>
      </c>
      <c r="F46" s="5" t="s">
        <v>3</v>
      </c>
      <c r="G46" s="7" t="s">
        <v>1</v>
      </c>
      <c r="H46" s="87">
        <v>0.186</v>
      </c>
      <c r="I46" s="6" t="s">
        <v>2</v>
      </c>
      <c r="J46" s="13" t="s">
        <v>1</v>
      </c>
      <c r="K46" s="120">
        <v>49277594</v>
      </c>
      <c r="L46" s="120">
        <v>49277594</v>
      </c>
      <c r="M46" s="109">
        <f>L46*1.02/100+L46</f>
        <v>49780225.458800003</v>
      </c>
    </row>
    <row r="47" spans="1:13" ht="22.5" customHeight="1" x14ac:dyDescent="0.25">
      <c r="A47" s="147">
        <v>4</v>
      </c>
      <c r="B47" s="60" t="s">
        <v>7</v>
      </c>
      <c r="C47" s="69" t="s">
        <v>6</v>
      </c>
      <c r="D47" s="62" t="s">
        <v>5</v>
      </c>
      <c r="E47" s="62" t="s">
        <v>4</v>
      </c>
      <c r="F47" s="62" t="s">
        <v>109</v>
      </c>
      <c r="G47" s="63" t="s">
        <v>1</v>
      </c>
      <c r="H47" s="105">
        <v>0.186</v>
      </c>
      <c r="I47" s="67" t="s">
        <v>2</v>
      </c>
      <c r="J47" s="99" t="s">
        <v>1</v>
      </c>
      <c r="K47" s="121">
        <v>1411200</v>
      </c>
      <c r="L47" s="121">
        <v>1411200</v>
      </c>
      <c r="M47" s="109">
        <f>L47*1.02/100+L47</f>
        <v>1425594.24</v>
      </c>
    </row>
    <row r="48" spans="1:13" ht="17.25" customHeight="1" x14ac:dyDescent="0.25">
      <c r="A48" s="54">
        <v>5</v>
      </c>
      <c r="B48" s="9" t="s">
        <v>91</v>
      </c>
      <c r="C48" s="5" t="s">
        <v>92</v>
      </c>
      <c r="D48" s="5" t="s">
        <v>94</v>
      </c>
      <c r="E48" s="5" t="s">
        <v>93</v>
      </c>
      <c r="F48" s="9" t="s">
        <v>106</v>
      </c>
      <c r="G48" s="9" t="s">
        <v>1</v>
      </c>
      <c r="H48" s="57">
        <v>0</v>
      </c>
      <c r="I48" s="9" t="s">
        <v>2</v>
      </c>
      <c r="J48" s="8" t="s">
        <v>1</v>
      </c>
      <c r="K48" s="130">
        <v>778000</v>
      </c>
      <c r="L48" s="130">
        <v>778000</v>
      </c>
      <c r="M48" s="137">
        <v>778000</v>
      </c>
    </row>
    <row r="49" spans="1:13" ht="14.25" customHeight="1" x14ac:dyDescent="0.25">
      <c r="A49" s="147">
        <v>6</v>
      </c>
      <c r="B49" s="9" t="s">
        <v>91</v>
      </c>
      <c r="C49" s="12" t="s">
        <v>97</v>
      </c>
      <c r="D49" s="12" t="s">
        <v>94</v>
      </c>
      <c r="E49" s="5" t="s">
        <v>93</v>
      </c>
      <c r="F49" s="9" t="s">
        <v>107</v>
      </c>
      <c r="G49" s="7" t="s">
        <v>1</v>
      </c>
      <c r="H49" s="81">
        <v>0</v>
      </c>
      <c r="I49" s="7" t="s">
        <v>2</v>
      </c>
      <c r="J49" s="91" t="s">
        <v>1</v>
      </c>
      <c r="K49" s="120">
        <v>421000</v>
      </c>
      <c r="L49" s="120">
        <v>421000</v>
      </c>
      <c r="M49" s="137">
        <v>421000</v>
      </c>
    </row>
    <row r="50" spans="1:13" ht="15.75" customHeight="1" x14ac:dyDescent="0.25">
      <c r="A50" s="147">
        <v>7</v>
      </c>
      <c r="B50" s="9" t="s">
        <v>91</v>
      </c>
      <c r="C50" s="5" t="s">
        <v>98</v>
      </c>
      <c r="D50" s="5" t="s">
        <v>94</v>
      </c>
      <c r="E50" s="5" t="s">
        <v>93</v>
      </c>
      <c r="F50" s="9" t="s">
        <v>108</v>
      </c>
      <c r="G50" s="9" t="s">
        <v>1</v>
      </c>
      <c r="H50" s="57">
        <v>0</v>
      </c>
      <c r="I50" s="9" t="s">
        <v>2</v>
      </c>
      <c r="J50" s="8" t="s">
        <v>1</v>
      </c>
      <c r="K50" s="130">
        <v>421000</v>
      </c>
      <c r="L50" s="130">
        <v>421000</v>
      </c>
      <c r="M50" s="137">
        <v>421000</v>
      </c>
    </row>
    <row r="51" spans="1:13" ht="23.25" customHeight="1" x14ac:dyDescent="0.25">
      <c r="A51" s="54">
        <v>8</v>
      </c>
      <c r="B51" s="7" t="s">
        <v>125</v>
      </c>
      <c r="C51" s="12" t="s">
        <v>126</v>
      </c>
      <c r="D51" s="12" t="s">
        <v>127</v>
      </c>
      <c r="E51" s="12" t="s">
        <v>128</v>
      </c>
      <c r="F51" s="12" t="s">
        <v>129</v>
      </c>
      <c r="G51" s="7" t="s">
        <v>1</v>
      </c>
      <c r="H51" s="87">
        <v>0</v>
      </c>
      <c r="I51" s="6" t="s">
        <v>2</v>
      </c>
      <c r="J51" s="98" t="s">
        <v>1</v>
      </c>
      <c r="K51" s="114">
        <v>23370684</v>
      </c>
      <c r="L51" s="114">
        <v>23370684</v>
      </c>
      <c r="M51" s="138">
        <v>23370684</v>
      </c>
    </row>
    <row r="52" spans="1:13" ht="22.5" customHeight="1" x14ac:dyDescent="0.25">
      <c r="A52" s="147">
        <v>9</v>
      </c>
      <c r="B52" s="9" t="s">
        <v>125</v>
      </c>
      <c r="C52" s="5" t="s">
        <v>130</v>
      </c>
      <c r="D52" s="12" t="s">
        <v>131</v>
      </c>
      <c r="E52" s="5" t="s">
        <v>128</v>
      </c>
      <c r="F52" s="5" t="s">
        <v>144</v>
      </c>
      <c r="G52" s="7" t="s">
        <v>1</v>
      </c>
      <c r="H52" s="87">
        <v>0</v>
      </c>
      <c r="I52" s="6" t="s">
        <v>2</v>
      </c>
      <c r="J52" s="13" t="s">
        <v>1</v>
      </c>
      <c r="K52" s="8">
        <v>16085124</v>
      </c>
      <c r="L52" s="8">
        <v>16085124</v>
      </c>
      <c r="M52" s="139">
        <v>16085124</v>
      </c>
    </row>
    <row r="53" spans="1:13" ht="22.5" customHeight="1" x14ac:dyDescent="0.25">
      <c r="A53" s="147">
        <v>10</v>
      </c>
      <c r="B53" s="9" t="s">
        <v>125</v>
      </c>
      <c r="C53" s="5" t="s">
        <v>132</v>
      </c>
      <c r="D53" s="12" t="s">
        <v>133</v>
      </c>
      <c r="E53" s="5" t="s">
        <v>128</v>
      </c>
      <c r="F53" s="5" t="s">
        <v>145</v>
      </c>
      <c r="G53" s="7"/>
      <c r="H53" s="87">
        <v>0</v>
      </c>
      <c r="I53" s="6" t="s">
        <v>2</v>
      </c>
      <c r="J53" s="13" t="s">
        <v>1</v>
      </c>
      <c r="K53" s="122">
        <v>5147097</v>
      </c>
      <c r="L53" s="122">
        <v>5147097</v>
      </c>
      <c r="M53" s="139">
        <v>5147097</v>
      </c>
    </row>
    <row r="54" spans="1:13" ht="22.5" customHeight="1" x14ac:dyDescent="0.25">
      <c r="A54" s="147">
        <v>11</v>
      </c>
      <c r="B54" s="9" t="s">
        <v>125</v>
      </c>
      <c r="C54" s="5" t="s">
        <v>134</v>
      </c>
      <c r="D54" s="12" t="s">
        <v>135</v>
      </c>
      <c r="E54" s="5" t="s">
        <v>128</v>
      </c>
      <c r="F54" s="5" t="s">
        <v>146</v>
      </c>
      <c r="G54" s="7"/>
      <c r="H54" s="87">
        <v>0</v>
      </c>
      <c r="I54" s="6" t="s">
        <v>2</v>
      </c>
      <c r="J54" s="13" t="s">
        <v>1</v>
      </c>
      <c r="K54" s="122">
        <v>19880000</v>
      </c>
      <c r="L54" s="122">
        <v>19880000</v>
      </c>
      <c r="M54" s="139">
        <v>19880000</v>
      </c>
    </row>
    <row r="55" spans="1:13" ht="22.5" customHeight="1" x14ac:dyDescent="0.25">
      <c r="A55" s="147">
        <v>12</v>
      </c>
      <c r="B55" s="9" t="s">
        <v>125</v>
      </c>
      <c r="C55" s="5" t="s">
        <v>136</v>
      </c>
      <c r="D55" s="12" t="s">
        <v>137</v>
      </c>
      <c r="E55" s="5" t="s">
        <v>128</v>
      </c>
      <c r="F55" s="5" t="s">
        <v>147</v>
      </c>
      <c r="G55" s="7"/>
      <c r="H55" s="87">
        <v>0</v>
      </c>
      <c r="I55" s="6" t="s">
        <v>2</v>
      </c>
      <c r="J55" s="13" t="s">
        <v>1</v>
      </c>
      <c r="K55" s="122">
        <v>11905000</v>
      </c>
      <c r="L55" s="122">
        <v>11905000</v>
      </c>
      <c r="M55" s="139">
        <v>11905000</v>
      </c>
    </row>
    <row r="56" spans="1:13" ht="22.5" customHeight="1" x14ac:dyDescent="0.25">
      <c r="A56" s="147">
        <v>13</v>
      </c>
      <c r="B56" s="9" t="s">
        <v>125</v>
      </c>
      <c r="C56" s="5" t="s">
        <v>138</v>
      </c>
      <c r="D56" s="12" t="s">
        <v>139</v>
      </c>
      <c r="E56" s="5" t="s">
        <v>128</v>
      </c>
      <c r="F56" s="5" t="s">
        <v>148</v>
      </c>
      <c r="G56" s="7"/>
      <c r="H56" s="87">
        <v>0</v>
      </c>
      <c r="I56" s="6" t="s">
        <v>2</v>
      </c>
      <c r="J56" s="13" t="s">
        <v>1</v>
      </c>
      <c r="K56" s="122">
        <v>9870690</v>
      </c>
      <c r="L56" s="122">
        <v>9870690</v>
      </c>
      <c r="M56" s="139">
        <v>9870690</v>
      </c>
    </row>
    <row r="57" spans="1:13" ht="22.5" customHeight="1" x14ac:dyDescent="0.25">
      <c r="A57" s="147">
        <v>14</v>
      </c>
      <c r="B57" s="9" t="s">
        <v>125</v>
      </c>
      <c r="C57" s="5" t="s">
        <v>140</v>
      </c>
      <c r="D57" s="12" t="s">
        <v>141</v>
      </c>
      <c r="E57" s="5" t="s">
        <v>128</v>
      </c>
      <c r="F57" s="5" t="s">
        <v>149</v>
      </c>
      <c r="G57" s="7"/>
      <c r="H57" s="87">
        <v>0</v>
      </c>
      <c r="I57" s="6" t="s">
        <v>2</v>
      </c>
      <c r="J57" s="13" t="s">
        <v>1</v>
      </c>
      <c r="K57" s="122">
        <v>15833332</v>
      </c>
      <c r="L57" s="122">
        <v>15833332</v>
      </c>
      <c r="M57" s="139">
        <v>15833332</v>
      </c>
    </row>
    <row r="58" spans="1:13" ht="22.5" customHeight="1" x14ac:dyDescent="0.25">
      <c r="A58" s="147">
        <v>15</v>
      </c>
      <c r="B58" s="9" t="s">
        <v>125</v>
      </c>
      <c r="C58" s="5" t="s">
        <v>142</v>
      </c>
      <c r="D58" s="12" t="s">
        <v>143</v>
      </c>
      <c r="E58" s="5" t="s">
        <v>128</v>
      </c>
      <c r="F58" s="5" t="s">
        <v>150</v>
      </c>
      <c r="G58" s="7"/>
      <c r="H58" s="87">
        <v>0</v>
      </c>
      <c r="I58" s="6" t="s">
        <v>2</v>
      </c>
      <c r="J58" s="13" t="s">
        <v>1</v>
      </c>
      <c r="K58" s="122">
        <v>23750000</v>
      </c>
      <c r="L58" s="122">
        <v>23750000</v>
      </c>
      <c r="M58" s="139">
        <v>23750000</v>
      </c>
    </row>
    <row r="59" spans="1:13" ht="15" customHeight="1" x14ac:dyDescent="0.25">
      <c r="A59" s="77"/>
      <c r="B59" s="71"/>
      <c r="C59" s="72"/>
      <c r="D59" s="73"/>
      <c r="E59" s="74"/>
      <c r="F59" s="2"/>
      <c r="G59" s="74"/>
      <c r="H59" s="196" t="s">
        <v>157</v>
      </c>
      <c r="I59" s="197"/>
      <c r="J59" s="198"/>
      <c r="K59" s="123">
        <f>SUM(K44:K58)</f>
        <v>708150721</v>
      </c>
      <c r="L59" s="123">
        <f>SUM(L44:L58)</f>
        <v>708150721</v>
      </c>
      <c r="M59" s="140">
        <f>SUM(M44:M58)</f>
        <v>714073746.69879997</v>
      </c>
    </row>
    <row r="60" spans="1:13" ht="15" customHeight="1" x14ac:dyDescent="0.25">
      <c r="A60" s="199" t="s">
        <v>158</v>
      </c>
      <c r="B60" s="200"/>
      <c r="C60" s="200"/>
      <c r="D60" s="200"/>
      <c r="E60" s="200"/>
      <c r="F60" s="200"/>
      <c r="G60" s="200"/>
      <c r="H60" s="200"/>
      <c r="I60" s="200"/>
      <c r="J60" s="201"/>
      <c r="K60" s="110">
        <f>K19+K35+K59</f>
        <v>3879312275</v>
      </c>
      <c r="L60" s="110">
        <f>L19+L35+L59</f>
        <v>3882686732</v>
      </c>
      <c r="M60" s="111">
        <f>M19+M35+M59</f>
        <v>3920651835.8509998</v>
      </c>
    </row>
    <row r="63" spans="1:13" ht="29.25" customHeight="1" thickBot="1" x14ac:dyDescent="0.3">
      <c r="A63" s="202" t="s">
        <v>152</v>
      </c>
      <c r="B63" s="202"/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</row>
    <row r="64" spans="1:13" ht="19.5" customHeight="1" thickTop="1" x14ac:dyDescent="0.25">
      <c r="A64" s="203" t="s">
        <v>71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5"/>
    </row>
    <row r="65" spans="1:13" ht="22.5" customHeight="1" x14ac:dyDescent="0.25">
      <c r="A65" s="147">
        <v>1</v>
      </c>
      <c r="B65" s="9" t="s">
        <v>91</v>
      </c>
      <c r="C65" s="12" t="s">
        <v>92</v>
      </c>
      <c r="D65" s="12" t="s">
        <v>94</v>
      </c>
      <c r="E65" s="5" t="s">
        <v>93</v>
      </c>
      <c r="F65" s="9" t="s">
        <v>101</v>
      </c>
      <c r="G65" s="7" t="s">
        <v>1</v>
      </c>
      <c r="H65" s="81">
        <v>0</v>
      </c>
      <c r="I65" s="7" t="s">
        <v>2</v>
      </c>
      <c r="J65" s="91" t="s">
        <v>1</v>
      </c>
      <c r="K65" s="8">
        <v>1790000</v>
      </c>
      <c r="L65" s="8">
        <v>1790000</v>
      </c>
      <c r="M65" s="113"/>
    </row>
    <row r="66" spans="1:13" ht="22.5" customHeight="1" x14ac:dyDescent="0.25">
      <c r="A66" s="147">
        <v>2</v>
      </c>
      <c r="B66" s="9" t="s">
        <v>91</v>
      </c>
      <c r="C66" s="12" t="s">
        <v>92</v>
      </c>
      <c r="D66" s="12" t="s">
        <v>94</v>
      </c>
      <c r="E66" s="5" t="s">
        <v>93</v>
      </c>
      <c r="F66" s="9" t="s">
        <v>102</v>
      </c>
      <c r="G66" s="7" t="s">
        <v>1</v>
      </c>
      <c r="H66" s="81">
        <v>0</v>
      </c>
      <c r="I66" s="7" t="s">
        <v>2</v>
      </c>
      <c r="J66" s="91" t="s">
        <v>1</v>
      </c>
      <c r="K66" s="8">
        <v>325000</v>
      </c>
      <c r="L66" s="8">
        <v>325000</v>
      </c>
      <c r="M66" s="113"/>
    </row>
    <row r="67" spans="1:13" ht="22.5" customHeight="1" x14ac:dyDescent="0.25">
      <c r="A67" s="147">
        <v>3</v>
      </c>
      <c r="B67" s="9" t="s">
        <v>91</v>
      </c>
      <c r="C67" s="12" t="s">
        <v>92</v>
      </c>
      <c r="D67" s="12" t="s">
        <v>94</v>
      </c>
      <c r="E67" s="5" t="s">
        <v>93</v>
      </c>
      <c r="F67" s="9" t="s">
        <v>103</v>
      </c>
      <c r="G67" s="7" t="s">
        <v>1</v>
      </c>
      <c r="H67" s="81">
        <v>0</v>
      </c>
      <c r="I67" s="7" t="s">
        <v>2</v>
      </c>
      <c r="J67" s="91" t="s">
        <v>1</v>
      </c>
      <c r="K67" s="8">
        <v>212000</v>
      </c>
      <c r="L67" s="8">
        <v>212000</v>
      </c>
      <c r="M67" s="113"/>
    </row>
    <row r="68" spans="1:13" ht="22.5" customHeight="1" x14ac:dyDescent="0.25">
      <c r="A68" s="147">
        <v>4</v>
      </c>
      <c r="B68" s="9" t="s">
        <v>91</v>
      </c>
      <c r="C68" s="12" t="s">
        <v>92</v>
      </c>
      <c r="D68" s="12" t="s">
        <v>94</v>
      </c>
      <c r="E68" s="5" t="s">
        <v>93</v>
      </c>
      <c r="F68" s="9" t="s">
        <v>104</v>
      </c>
      <c r="G68" s="7" t="s">
        <v>1</v>
      </c>
      <c r="H68" s="81">
        <v>0</v>
      </c>
      <c r="I68" s="7" t="s">
        <v>2</v>
      </c>
      <c r="J68" s="91" t="s">
        <v>1</v>
      </c>
      <c r="K68" s="8">
        <v>48000</v>
      </c>
      <c r="L68" s="8">
        <v>48000</v>
      </c>
      <c r="M68" s="113"/>
    </row>
    <row r="69" spans="1:13" ht="22.5" customHeight="1" x14ac:dyDescent="0.25">
      <c r="A69" s="148">
        <v>5</v>
      </c>
      <c r="B69" s="60" t="s">
        <v>91</v>
      </c>
      <c r="C69" s="61" t="s">
        <v>92</v>
      </c>
      <c r="D69" s="61" t="s">
        <v>94</v>
      </c>
      <c r="E69" s="62" t="s">
        <v>93</v>
      </c>
      <c r="F69" s="60" t="s">
        <v>105</v>
      </c>
      <c r="G69" s="63" t="s">
        <v>1</v>
      </c>
      <c r="H69" s="104">
        <v>0</v>
      </c>
      <c r="I69" s="63" t="s">
        <v>2</v>
      </c>
      <c r="J69" s="92" t="s">
        <v>1</v>
      </c>
      <c r="K69" s="69">
        <v>105000</v>
      </c>
      <c r="L69" s="69">
        <v>105000</v>
      </c>
      <c r="M69" s="118"/>
    </row>
    <row r="70" spans="1:13" ht="22.5" customHeight="1" x14ac:dyDescent="0.25">
      <c r="A70" s="147"/>
      <c r="B70" s="9"/>
      <c r="C70" s="55"/>
      <c r="D70" s="55"/>
      <c r="E70" s="55"/>
      <c r="F70" s="55"/>
      <c r="G70" s="55"/>
      <c r="H70" s="206" t="s">
        <v>154</v>
      </c>
      <c r="I70" s="207"/>
      <c r="J70" s="208"/>
      <c r="K70" s="126">
        <f>SUM(K65:K69)</f>
        <v>2480000</v>
      </c>
      <c r="L70" s="126">
        <f>SUM(L65:L69)</f>
        <v>2480000</v>
      </c>
      <c r="M70" s="110"/>
    </row>
    <row r="71" spans="1:13" ht="15.75" customHeight="1" x14ac:dyDescent="0.25">
      <c r="A71" s="199" t="s">
        <v>28</v>
      </c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1"/>
    </row>
    <row r="72" spans="1:13" ht="23.25" customHeight="1" x14ac:dyDescent="0.25">
      <c r="A72" s="54">
        <v>1</v>
      </c>
      <c r="B72" s="7" t="s">
        <v>125</v>
      </c>
      <c r="C72" s="12" t="s">
        <v>126</v>
      </c>
      <c r="D72" s="12" t="s">
        <v>127</v>
      </c>
      <c r="E72" s="12" t="s">
        <v>128</v>
      </c>
      <c r="F72" s="12" t="s">
        <v>129</v>
      </c>
      <c r="G72" s="7" t="s">
        <v>1</v>
      </c>
      <c r="H72" s="87">
        <v>0</v>
      </c>
      <c r="I72" s="6" t="s">
        <v>2</v>
      </c>
      <c r="J72" s="98" t="s">
        <v>1</v>
      </c>
      <c r="K72" s="114">
        <v>18953788.649999999</v>
      </c>
      <c r="L72" s="114">
        <v>18953788.649999999</v>
      </c>
      <c r="M72" s="115"/>
    </row>
    <row r="73" spans="1:13" ht="22.5" customHeight="1" x14ac:dyDescent="0.25">
      <c r="A73" s="147">
        <v>2</v>
      </c>
      <c r="B73" s="9" t="s">
        <v>125</v>
      </c>
      <c r="C73" s="5" t="s">
        <v>130</v>
      </c>
      <c r="D73" s="12" t="s">
        <v>131</v>
      </c>
      <c r="E73" s="5" t="s">
        <v>128</v>
      </c>
      <c r="F73" s="5" t="s">
        <v>144</v>
      </c>
      <c r="G73" s="7" t="s">
        <v>1</v>
      </c>
      <c r="H73" s="87">
        <v>0</v>
      </c>
      <c r="I73" s="6" t="s">
        <v>2</v>
      </c>
      <c r="J73" s="13" t="s">
        <v>1</v>
      </c>
      <c r="K73" s="8">
        <v>12229579.310000001</v>
      </c>
      <c r="L73" s="8">
        <v>12229579.310000001</v>
      </c>
      <c r="M73" s="113"/>
    </row>
    <row r="74" spans="1:13" ht="22.5" customHeight="1" x14ac:dyDescent="0.25">
      <c r="A74" s="147">
        <v>3</v>
      </c>
      <c r="B74" s="9" t="s">
        <v>125</v>
      </c>
      <c r="C74" s="5" t="s">
        <v>132</v>
      </c>
      <c r="D74" s="12" t="s">
        <v>133</v>
      </c>
      <c r="E74" s="5" t="s">
        <v>128</v>
      </c>
      <c r="F74" s="5" t="s">
        <v>145</v>
      </c>
      <c r="G74" s="7"/>
      <c r="H74" s="87">
        <v>0</v>
      </c>
      <c r="I74" s="6" t="s">
        <v>2</v>
      </c>
      <c r="J74" s="13" t="s">
        <v>1</v>
      </c>
      <c r="K74" s="122">
        <v>3786974.59</v>
      </c>
      <c r="L74" s="122">
        <v>3786974.59</v>
      </c>
      <c r="M74" s="113"/>
    </row>
    <row r="75" spans="1:13" ht="22.5" customHeight="1" x14ac:dyDescent="0.25">
      <c r="A75" s="147">
        <v>4</v>
      </c>
      <c r="B75" s="9" t="s">
        <v>125</v>
      </c>
      <c r="C75" s="5" t="s">
        <v>134</v>
      </c>
      <c r="D75" s="12" t="s">
        <v>135</v>
      </c>
      <c r="E75" s="5" t="s">
        <v>128</v>
      </c>
      <c r="F75" s="5" t="s">
        <v>146</v>
      </c>
      <c r="G75" s="7"/>
      <c r="H75" s="87">
        <v>0</v>
      </c>
      <c r="I75" s="6" t="s">
        <v>2</v>
      </c>
      <c r="J75" s="13" t="s">
        <v>1</v>
      </c>
      <c r="K75" s="122">
        <v>15981280.16</v>
      </c>
      <c r="L75" s="122">
        <v>15981280.16</v>
      </c>
      <c r="M75" s="113"/>
    </row>
    <row r="76" spans="1:13" ht="22.5" customHeight="1" x14ac:dyDescent="0.25">
      <c r="A76" s="147">
        <v>5</v>
      </c>
      <c r="B76" s="9" t="s">
        <v>125</v>
      </c>
      <c r="C76" s="5" t="s">
        <v>136</v>
      </c>
      <c r="D76" s="12" t="s">
        <v>137</v>
      </c>
      <c r="E76" s="5" t="s">
        <v>128</v>
      </c>
      <c r="F76" s="5" t="s">
        <v>147</v>
      </c>
      <c r="G76" s="7"/>
      <c r="H76" s="87">
        <v>0</v>
      </c>
      <c r="I76" s="6" t="s">
        <v>2</v>
      </c>
      <c r="J76" s="13" t="s">
        <v>1</v>
      </c>
      <c r="K76" s="122">
        <v>13621914.529999999</v>
      </c>
      <c r="L76" s="122">
        <v>13621914.529999999</v>
      </c>
      <c r="M76" s="113"/>
    </row>
    <row r="77" spans="1:13" ht="22.5" customHeight="1" x14ac:dyDescent="0.25">
      <c r="A77" s="147">
        <v>6</v>
      </c>
      <c r="B77" s="9" t="s">
        <v>125</v>
      </c>
      <c r="C77" s="5" t="s">
        <v>138</v>
      </c>
      <c r="D77" s="12" t="s">
        <v>139</v>
      </c>
      <c r="E77" s="5" t="s">
        <v>128</v>
      </c>
      <c r="F77" s="5" t="s">
        <v>148</v>
      </c>
      <c r="G77" s="7"/>
      <c r="H77" s="87">
        <v>0</v>
      </c>
      <c r="I77" s="6" t="s">
        <v>2</v>
      </c>
      <c r="J77" s="13" t="s">
        <v>1</v>
      </c>
      <c r="K77" s="122">
        <v>11790209</v>
      </c>
      <c r="L77" s="122">
        <v>11790209</v>
      </c>
      <c r="M77" s="113"/>
    </row>
    <row r="78" spans="1:13" ht="22.5" customHeight="1" x14ac:dyDescent="0.25">
      <c r="A78" s="147">
        <v>7</v>
      </c>
      <c r="B78" s="9" t="s">
        <v>125</v>
      </c>
      <c r="C78" s="5" t="s">
        <v>140</v>
      </c>
      <c r="D78" s="12" t="s">
        <v>141</v>
      </c>
      <c r="E78" s="5" t="s">
        <v>128</v>
      </c>
      <c r="F78" s="5" t="s">
        <v>149</v>
      </c>
      <c r="G78" s="7"/>
      <c r="H78" s="87">
        <v>0</v>
      </c>
      <c r="I78" s="6" t="s">
        <v>2</v>
      </c>
      <c r="J78" s="13" t="s">
        <v>1</v>
      </c>
      <c r="K78" s="122">
        <v>22140235</v>
      </c>
      <c r="L78" s="122">
        <v>22140235</v>
      </c>
      <c r="M78" s="113"/>
    </row>
    <row r="79" spans="1:13" ht="22.5" customHeight="1" x14ac:dyDescent="0.25">
      <c r="A79" s="147">
        <v>8</v>
      </c>
      <c r="B79" s="9" t="s">
        <v>125</v>
      </c>
      <c r="C79" s="5" t="s">
        <v>142</v>
      </c>
      <c r="D79" s="12" t="s">
        <v>143</v>
      </c>
      <c r="E79" s="5" t="s">
        <v>128</v>
      </c>
      <c r="F79" s="5" t="s">
        <v>150</v>
      </c>
      <c r="G79" s="7"/>
      <c r="H79" s="87">
        <v>0</v>
      </c>
      <c r="I79" s="6" t="s">
        <v>2</v>
      </c>
      <c r="J79" s="13" t="s">
        <v>1</v>
      </c>
      <c r="K79" s="122">
        <v>33026574</v>
      </c>
      <c r="L79" s="122">
        <v>33026574</v>
      </c>
      <c r="M79" s="113"/>
    </row>
    <row r="80" spans="1:13" ht="15" customHeight="1" x14ac:dyDescent="0.25">
      <c r="A80" s="77"/>
      <c r="B80" s="127"/>
      <c r="C80" s="128"/>
      <c r="D80" s="129"/>
      <c r="E80" s="79"/>
      <c r="F80" s="56"/>
      <c r="G80" s="79"/>
      <c r="H80" s="196" t="s">
        <v>153</v>
      </c>
      <c r="I80" s="197"/>
      <c r="J80" s="198"/>
      <c r="K80" s="123">
        <f>SUM(K72:K79)</f>
        <v>131530555.23999999</v>
      </c>
      <c r="L80" s="123">
        <f>SUM(L72:L79)</f>
        <v>131530555.23999999</v>
      </c>
      <c r="M80" s="124"/>
    </row>
    <row r="81" spans="1:13" ht="15" customHeight="1" x14ac:dyDescent="0.25">
      <c r="A81" s="199" t="s">
        <v>155</v>
      </c>
      <c r="B81" s="200"/>
      <c r="C81" s="200"/>
      <c r="D81" s="200"/>
      <c r="E81" s="200"/>
      <c r="F81" s="200"/>
      <c r="G81" s="200"/>
      <c r="H81" s="200"/>
      <c r="I81" s="200"/>
      <c r="J81" s="201"/>
      <c r="K81" s="110">
        <f>+K70+K80</f>
        <v>134010555.23999999</v>
      </c>
      <c r="L81" s="110">
        <f>+L70+L80</f>
        <v>134010555.23999999</v>
      </c>
      <c r="M81" s="125"/>
    </row>
    <row r="116" spans="12:13" x14ac:dyDescent="0.25">
      <c r="L116" s="102">
        <f>+K116-6485100</f>
        <v>-6485100</v>
      </c>
    </row>
    <row r="119" spans="12:13" x14ac:dyDescent="0.25">
      <c r="M119" s="102">
        <v>1068400</v>
      </c>
    </row>
    <row r="120" spans="12:13" x14ac:dyDescent="0.25">
      <c r="M120" s="102">
        <v>171500</v>
      </c>
    </row>
    <row r="121" spans="12:13" x14ac:dyDescent="0.25">
      <c r="M121" s="102">
        <v>178400</v>
      </c>
    </row>
    <row r="122" spans="12:13" x14ac:dyDescent="0.25">
      <c r="M122" s="102">
        <v>29200</v>
      </c>
    </row>
    <row r="123" spans="12:13" x14ac:dyDescent="0.25">
      <c r="M123" s="102">
        <v>65200</v>
      </c>
    </row>
    <row r="124" spans="12:13" x14ac:dyDescent="0.25">
      <c r="M124" s="102">
        <v>92000</v>
      </c>
    </row>
    <row r="125" spans="12:13" x14ac:dyDescent="0.25">
      <c r="M125" s="102">
        <v>45600</v>
      </c>
    </row>
    <row r="126" spans="12:13" x14ac:dyDescent="0.25">
      <c r="M126" s="102">
        <f>SUM(M119:M125)</f>
        <v>1650300</v>
      </c>
    </row>
    <row r="130" spans="13:13" x14ac:dyDescent="0.25">
      <c r="M130" s="102">
        <v>3328000</v>
      </c>
    </row>
    <row r="131" spans="13:13" x14ac:dyDescent="0.25">
      <c r="M131" s="102">
        <v>4999100</v>
      </c>
    </row>
    <row r="132" spans="13:13" x14ac:dyDescent="0.25">
      <c r="M132" s="102">
        <v>8241200</v>
      </c>
    </row>
    <row r="133" spans="13:13" x14ac:dyDescent="0.25">
      <c r="M133" s="102">
        <v>10394500</v>
      </c>
    </row>
    <row r="134" spans="13:13" x14ac:dyDescent="0.25">
      <c r="M134" s="102">
        <f>SUM(M130:M133)</f>
        <v>26962800</v>
      </c>
    </row>
  </sheetData>
  <mergeCells count="18">
    <mergeCell ref="A21:M21"/>
    <mergeCell ref="A2:M2"/>
    <mergeCell ref="A3:M3"/>
    <mergeCell ref="A4:M4"/>
    <mergeCell ref="A5:M5"/>
    <mergeCell ref="H19:J19"/>
    <mergeCell ref="A81:J81"/>
    <mergeCell ref="A26:M26"/>
    <mergeCell ref="H35:J35"/>
    <mergeCell ref="A37:M37"/>
    <mergeCell ref="A42:M42"/>
    <mergeCell ref="H59:J59"/>
    <mergeCell ref="A60:J60"/>
    <mergeCell ref="A63:M63"/>
    <mergeCell ref="A64:M64"/>
    <mergeCell ref="H70:J70"/>
    <mergeCell ref="A71:M71"/>
    <mergeCell ref="H80:J80"/>
  </mergeCells>
  <pageMargins left="0.51181102362204722" right="0.51181102362204722" top="0.74803149606299213" bottom="0.55118110236220474" header="0.31496062992125984" footer="0.31496062992125984"/>
  <pageSetup paperSize="14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PROYECTO DE CALIFICACION</vt:lpstr>
      <vt:lpstr>DERECHOS DE VOTO</vt:lpstr>
      <vt:lpstr>PROYECTO DE CALIFICACION (2)</vt:lpstr>
      <vt:lpstr>'PROYECTO DE CALIFICACION'!Área_de_impresión</vt:lpstr>
      <vt:lpstr>'PROYECTO DE CALIFICACION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VILLAMIZAR ASOCIADOS</dc:creator>
  <cp:lastModifiedBy>Diego Raul Jimenez Moreno</cp:lastModifiedBy>
  <cp:lastPrinted>2023-06-13T16:07:03Z</cp:lastPrinted>
  <dcterms:created xsi:type="dcterms:W3CDTF">2023-02-22T15:52:01Z</dcterms:created>
  <dcterms:modified xsi:type="dcterms:W3CDTF">2023-06-16T01:52:53Z</dcterms:modified>
</cp:coreProperties>
</file>